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6A8FC6A3-250B-8247-A7E5-A190FF5E23D5}" xr6:coauthVersionLast="46" xr6:coauthVersionMax="46" xr10:uidLastSave="{00000000-0000-0000-0000-000000000000}"/>
  <bookViews>
    <workbookView xWindow="10700" yWindow="500" windowWidth="50140" windowHeight="28300" activeTab="2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  <sheet name="เก่า2-992" sheetId="8" r:id="rId5"/>
    <sheet name="เก่า3-291" sheetId="11" r:id="rId6"/>
  </sheets>
  <definedNames>
    <definedName name="_xlnm._FilterDatabase" localSheetId="4" hidden="1">'เก่า2-992'!$A$4:$P$997</definedName>
    <definedName name="_xlnm._FilterDatabase" localSheetId="5" hidden="1">'เก่า3-291'!$A$4:$AC$296</definedName>
    <definedName name="_xlnm._FilterDatabase" localSheetId="0" hidden="1">'ทะเบียนคุมใบแจ้งหนี้ประเภท 2'!$A$4:$T$970</definedName>
    <definedName name="_xlnm._FilterDatabase" localSheetId="1" hidden="1">'ทะเบียนคุมใบแจ้งหนี้ประเภท 3'!$A$4:$AD$287</definedName>
    <definedName name="_xlnm._FilterDatabase" localSheetId="2" hidden="1">'ทะเบียนคุมใบเสร็จประเภท 2'!$A$4:$Z$285</definedName>
    <definedName name="_xlnm._FilterDatabase" localSheetId="3" hidden="1">'ทะเบียนคุมใบเสร็จประเภท 3'!$A$4:$Y$113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9" i="2" l="1"/>
  <c r="P285" i="6"/>
  <c r="V14" i="6"/>
  <c r="N287" i="5"/>
  <c r="N970" i="2"/>
  <c r="M653" i="2"/>
  <c r="N653" i="2" s="1"/>
  <c r="O653" i="2" s="1"/>
  <c r="Y285" i="6"/>
  <c r="X112" i="7"/>
  <c r="S111" i="7"/>
  <c r="W284" i="6"/>
  <c r="V284" i="6"/>
  <c r="T284" i="6"/>
  <c r="X284" i="6"/>
  <c r="M283" i="6"/>
  <c r="M282" i="6"/>
  <c r="K283" i="6"/>
  <c r="L283" i="6" s="1"/>
  <c r="K282" i="6"/>
  <c r="V111" i="7"/>
  <c r="W111" i="7"/>
  <c r="U111" i="7"/>
  <c r="M111" i="7"/>
  <c r="M110" i="7"/>
  <c r="W281" i="6"/>
  <c r="X281" i="6"/>
  <c r="V281" i="6"/>
  <c r="T281" i="6"/>
  <c r="M281" i="6"/>
  <c r="M280" i="6"/>
  <c r="K281" i="6"/>
  <c r="K280" i="6"/>
  <c r="S109" i="7"/>
  <c r="V109" i="7"/>
  <c r="W109" i="7"/>
  <c r="U109" i="7"/>
  <c r="M109" i="7"/>
  <c r="W279" i="6"/>
  <c r="X279" i="6"/>
  <c r="V279" i="6"/>
  <c r="T279" i="6"/>
  <c r="M279" i="6"/>
  <c r="M277" i="6"/>
  <c r="M276" i="6"/>
  <c r="M275" i="6"/>
  <c r="M274" i="6"/>
  <c r="M273" i="6"/>
  <c r="M272" i="6"/>
  <c r="K279" i="6"/>
  <c r="K278" i="6"/>
  <c r="L278" i="6" s="1"/>
  <c r="K277" i="6"/>
  <c r="L277" i="6"/>
  <c r="O277" i="6" s="1"/>
  <c r="K276" i="6"/>
  <c r="L276" i="6"/>
  <c r="O276" i="6" s="1"/>
  <c r="K275" i="6"/>
  <c r="K274" i="6"/>
  <c r="K273" i="6"/>
  <c r="L273" i="6" s="1"/>
  <c r="K272" i="6"/>
  <c r="L272" i="6" s="1"/>
  <c r="O272" i="6" s="1"/>
  <c r="M271" i="6"/>
  <c r="K271" i="6"/>
  <c r="K270" i="6"/>
  <c r="L270" i="6" s="1"/>
  <c r="O270" i="6" s="1"/>
  <c r="K269" i="6"/>
  <c r="V108" i="7"/>
  <c r="W108" i="7"/>
  <c r="U108" i="7"/>
  <c r="S108" i="7"/>
  <c r="V97" i="7"/>
  <c r="W97" i="7"/>
  <c r="U97" i="7"/>
  <c r="S97" i="7"/>
  <c r="W268" i="6"/>
  <c r="X268" i="6"/>
  <c r="V268" i="6"/>
  <c r="T268" i="6"/>
  <c r="W244" i="6"/>
  <c r="X244" i="6"/>
  <c r="V244" i="6"/>
  <c r="T244" i="6"/>
  <c r="T218" i="6"/>
  <c r="W218" i="6"/>
  <c r="V218" i="6"/>
  <c r="X218" i="6"/>
  <c r="V81" i="7"/>
  <c r="W81" i="7"/>
  <c r="U81" i="7"/>
  <c r="S81" i="7"/>
  <c r="W74" i="7"/>
  <c r="U74" i="7"/>
  <c r="S74" i="7"/>
  <c r="W201" i="6"/>
  <c r="X201" i="6"/>
  <c r="V201" i="6"/>
  <c r="T201" i="6"/>
  <c r="M108" i="7"/>
  <c r="M107" i="7"/>
  <c r="M106" i="7"/>
  <c r="M105" i="7"/>
  <c r="M104" i="7"/>
  <c r="M103" i="7"/>
  <c r="M102" i="7"/>
  <c r="M101" i="7"/>
  <c r="M100" i="7"/>
  <c r="M99" i="7"/>
  <c r="M98" i="7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K268" i="6"/>
  <c r="L268" i="6" s="1"/>
  <c r="K267" i="6"/>
  <c r="L267" i="6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O261" i="6" s="1"/>
  <c r="K260" i="6"/>
  <c r="L260" i="6" s="1"/>
  <c r="K259" i="6"/>
  <c r="L259" i="6" s="1"/>
  <c r="K258" i="6"/>
  <c r="K257" i="6"/>
  <c r="L257" i="6" s="1"/>
  <c r="K256" i="6"/>
  <c r="K255" i="6"/>
  <c r="L255" i="6"/>
  <c r="O255" i="6" s="1"/>
  <c r="K254" i="6"/>
  <c r="L254" i="6" s="1"/>
  <c r="K253" i="6"/>
  <c r="L253" i="6" s="1"/>
  <c r="K252" i="6"/>
  <c r="L252" i="6"/>
  <c r="K251" i="6"/>
  <c r="L251" i="6"/>
  <c r="O251" i="6" s="1"/>
  <c r="K250" i="6"/>
  <c r="K249" i="6"/>
  <c r="L249" i="6" s="1"/>
  <c r="K248" i="6"/>
  <c r="L248" i="6" s="1"/>
  <c r="O248" i="6" s="1"/>
  <c r="K247" i="6"/>
  <c r="L247" i="6"/>
  <c r="O247" i="6"/>
  <c r="K246" i="6"/>
  <c r="K245" i="6"/>
  <c r="L245" i="6" s="1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0" i="6"/>
  <c r="M219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K97" i="7"/>
  <c r="L97" i="7" s="1"/>
  <c r="K98" i="7"/>
  <c r="K99" i="7"/>
  <c r="L99" i="7" s="1"/>
  <c r="K100" i="7"/>
  <c r="L100" i="7" s="1"/>
  <c r="K101" i="7"/>
  <c r="K102" i="7"/>
  <c r="L102" i="7" s="1"/>
  <c r="O102" i="7" s="1"/>
  <c r="K103" i="7"/>
  <c r="K104" i="7"/>
  <c r="L104" i="7" s="1"/>
  <c r="O104" i="7" s="1"/>
  <c r="K105" i="7"/>
  <c r="K106" i="7"/>
  <c r="L106" i="7" s="1"/>
  <c r="K107" i="7"/>
  <c r="L107" i="7"/>
  <c r="K108" i="7"/>
  <c r="K109" i="7"/>
  <c r="T109" i="7" s="1"/>
  <c r="K110" i="7"/>
  <c r="K111" i="7"/>
  <c r="K96" i="7"/>
  <c r="L96" i="7" s="1"/>
  <c r="K95" i="7"/>
  <c r="L95" i="7" s="1"/>
  <c r="K94" i="7"/>
  <c r="O94" i="7"/>
  <c r="L94" i="7"/>
  <c r="K93" i="7"/>
  <c r="L93" i="7" s="1"/>
  <c r="K92" i="7"/>
  <c r="L92" i="7"/>
  <c r="O92" i="7" s="1"/>
  <c r="K91" i="7"/>
  <c r="L91" i="7"/>
  <c r="O91" i="7" s="1"/>
  <c r="K90" i="7"/>
  <c r="K89" i="7"/>
  <c r="K88" i="7"/>
  <c r="K87" i="7"/>
  <c r="O87" i="7" s="1"/>
  <c r="L87" i="7"/>
  <c r="K86" i="7"/>
  <c r="L86" i="7"/>
  <c r="K85" i="7"/>
  <c r="L85" i="7" s="1"/>
  <c r="O85" i="7" s="1"/>
  <c r="K84" i="7"/>
  <c r="L84" i="7" s="1"/>
  <c r="O84" i="7" s="1"/>
  <c r="K83" i="7"/>
  <c r="L83" i="7"/>
  <c r="K82" i="7"/>
  <c r="L82" i="7" s="1"/>
  <c r="K81" i="7"/>
  <c r="L81" i="7" s="1"/>
  <c r="O81" i="7" s="1"/>
  <c r="K80" i="7"/>
  <c r="L80" i="7" s="1"/>
  <c r="O80" i="7" s="1"/>
  <c r="K79" i="7"/>
  <c r="K78" i="7"/>
  <c r="L78" i="7"/>
  <c r="K77" i="7"/>
  <c r="L77" i="7" s="1"/>
  <c r="O77" i="7" s="1"/>
  <c r="K76" i="7"/>
  <c r="K75" i="7"/>
  <c r="K244" i="6"/>
  <c r="K243" i="6"/>
  <c r="K242" i="6"/>
  <c r="L242" i="6" s="1"/>
  <c r="K241" i="6"/>
  <c r="L241" i="6"/>
  <c r="K240" i="6"/>
  <c r="L240" i="6" s="1"/>
  <c r="K239" i="6"/>
  <c r="L239" i="6" s="1"/>
  <c r="O239" i="6" s="1"/>
  <c r="K238" i="6"/>
  <c r="K237" i="6"/>
  <c r="L237" i="6" s="1"/>
  <c r="K236" i="6"/>
  <c r="L236" i="6"/>
  <c r="O236" i="6"/>
  <c r="K235" i="6"/>
  <c r="L235" i="6" s="1"/>
  <c r="K234" i="6"/>
  <c r="K233" i="6"/>
  <c r="L233" i="6" s="1"/>
  <c r="K232" i="6"/>
  <c r="L232" i="6" s="1"/>
  <c r="K231" i="6"/>
  <c r="K230" i="6"/>
  <c r="L230" i="6"/>
  <c r="K229" i="6"/>
  <c r="L229" i="6" s="1"/>
  <c r="K228" i="6"/>
  <c r="L228" i="6" s="1"/>
  <c r="K227" i="6"/>
  <c r="L227" i="6" s="1"/>
  <c r="O227" i="6" s="1"/>
  <c r="K226" i="6"/>
  <c r="L226" i="6" s="1"/>
  <c r="K225" i="6"/>
  <c r="L225" i="6"/>
  <c r="O225" i="6"/>
  <c r="V73" i="7"/>
  <c r="W73" i="7"/>
  <c r="U73" i="7"/>
  <c r="S73" i="7"/>
  <c r="M73" i="7"/>
  <c r="M72" i="7"/>
  <c r="M71" i="7"/>
  <c r="M70" i="7"/>
  <c r="W166" i="6"/>
  <c r="X166" i="6"/>
  <c r="V166" i="6"/>
  <c r="T166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K146" i="6"/>
  <c r="K147" i="6"/>
  <c r="L147" i="6" s="1"/>
  <c r="K148" i="6"/>
  <c r="L148" i="6" s="1"/>
  <c r="P286" i="5"/>
  <c r="Q28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5" i="5"/>
  <c r="X144" i="6"/>
  <c r="W144" i="6"/>
  <c r="V144" i="6"/>
  <c r="T144" i="6"/>
  <c r="M144" i="6"/>
  <c r="P112" i="7"/>
  <c r="V69" i="7"/>
  <c r="W69" i="7"/>
  <c r="U69" i="7"/>
  <c r="S69" i="7"/>
  <c r="M143" i="6"/>
  <c r="M142" i="6"/>
  <c r="M141" i="6"/>
  <c r="M140" i="6"/>
  <c r="M139" i="6"/>
  <c r="M138" i="6"/>
  <c r="M137" i="6"/>
  <c r="M136" i="6"/>
  <c r="M135" i="6"/>
  <c r="M134" i="6"/>
  <c r="M133" i="6"/>
  <c r="M132" i="6"/>
  <c r="M69" i="7"/>
  <c r="M68" i="7"/>
  <c r="M67" i="7"/>
  <c r="M66" i="7"/>
  <c r="M65" i="7"/>
  <c r="M64" i="7"/>
  <c r="Q9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5" i="2"/>
  <c r="M49" i="7"/>
  <c r="V63" i="7"/>
  <c r="W63" i="7"/>
  <c r="U63" i="7"/>
  <c r="S63" i="7"/>
  <c r="V52" i="7"/>
  <c r="W52" i="7"/>
  <c r="U52" i="7"/>
  <c r="S52" i="7"/>
  <c r="V51" i="7"/>
  <c r="W51" i="7"/>
  <c r="U51" i="7"/>
  <c r="S51" i="7"/>
  <c r="K49" i="7"/>
  <c r="L49" i="7" s="1"/>
  <c r="V42" i="7"/>
  <c r="W42" i="7"/>
  <c r="U42" i="7"/>
  <c r="S42" i="7"/>
  <c r="V23" i="7"/>
  <c r="W23" i="7"/>
  <c r="U23" i="7"/>
  <c r="S23" i="7"/>
  <c r="U17" i="7"/>
  <c r="U8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8" i="7"/>
  <c r="M47" i="7"/>
  <c r="M46" i="7"/>
  <c r="M45" i="7"/>
  <c r="M44" i="7"/>
  <c r="M43" i="7"/>
  <c r="M42" i="7"/>
  <c r="M41" i="7"/>
  <c r="M40" i="7"/>
  <c r="M39" i="7"/>
  <c r="M38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2" i="7"/>
  <c r="M21" i="7"/>
  <c r="M20" i="7"/>
  <c r="M19" i="7"/>
  <c r="M18" i="7"/>
  <c r="W131" i="6"/>
  <c r="X131" i="6"/>
  <c r="V131" i="6"/>
  <c r="T131" i="6"/>
  <c r="W110" i="6"/>
  <c r="X110" i="6"/>
  <c r="V110" i="6"/>
  <c r="T110" i="6"/>
  <c r="W97" i="6"/>
  <c r="V97" i="6"/>
  <c r="V36" i="6"/>
  <c r="V69" i="6"/>
  <c r="X97" i="6"/>
  <c r="T97" i="6"/>
  <c r="W69" i="6"/>
  <c r="X69" i="6"/>
  <c r="T69" i="6"/>
  <c r="W36" i="6"/>
  <c r="X36" i="6"/>
  <c r="T36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6" i="6"/>
  <c r="M105" i="6"/>
  <c r="M104" i="6"/>
  <c r="M103" i="6"/>
  <c r="M102" i="6"/>
  <c r="M101" i="6"/>
  <c r="M100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29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K37" i="7"/>
  <c r="W8" i="7"/>
  <c r="S8" i="7"/>
  <c r="M8" i="7"/>
  <c r="H354" i="2"/>
  <c r="H679" i="2"/>
  <c r="H905" i="2"/>
  <c r="W14" i="6"/>
  <c r="X14" i="6"/>
  <c r="T14" i="6"/>
  <c r="M14" i="6"/>
  <c r="M13" i="6"/>
  <c r="V17" i="7"/>
  <c r="W17" i="7"/>
  <c r="S17" i="7"/>
  <c r="M17" i="7"/>
  <c r="M16" i="7"/>
  <c r="M15" i="7"/>
  <c r="M14" i="7"/>
  <c r="M13" i="7"/>
  <c r="M12" i="7"/>
  <c r="M11" i="7"/>
  <c r="M10" i="7"/>
  <c r="M9" i="7"/>
  <c r="V7" i="7"/>
  <c r="W7" i="7"/>
  <c r="S7" i="7"/>
  <c r="V6" i="7"/>
  <c r="W6" i="7"/>
  <c r="S6" i="7"/>
  <c r="W12" i="6"/>
  <c r="X12" i="6"/>
  <c r="T12" i="6"/>
  <c r="W9" i="6"/>
  <c r="X9" i="6"/>
  <c r="T9" i="6"/>
  <c r="N7" i="7"/>
  <c r="U7" i="7" s="1"/>
  <c r="N6" i="7"/>
  <c r="U6" i="7" s="1"/>
  <c r="N5" i="7"/>
  <c r="M6" i="7"/>
  <c r="M5" i="7"/>
  <c r="M7" i="7"/>
  <c r="M12" i="6"/>
  <c r="M11" i="6"/>
  <c r="M10" i="6"/>
  <c r="M9" i="6"/>
  <c r="M8" i="6"/>
  <c r="M7" i="6"/>
  <c r="M6" i="6"/>
  <c r="N12" i="6"/>
  <c r="N11" i="6"/>
  <c r="N10" i="6"/>
  <c r="V12" i="6" s="1"/>
  <c r="N8" i="6"/>
  <c r="N7" i="6"/>
  <c r="N6" i="6"/>
  <c r="M5" i="6"/>
  <c r="F296" i="11"/>
  <c r="I295" i="11"/>
  <c r="J295" i="11" s="1"/>
  <c r="I294" i="11"/>
  <c r="I293" i="11"/>
  <c r="J293" i="11" s="1"/>
  <c r="I292" i="11"/>
  <c r="J292" i="11" s="1"/>
  <c r="I291" i="11"/>
  <c r="J291" i="11" s="1"/>
  <c r="I290" i="11"/>
  <c r="I289" i="11"/>
  <c r="J289" i="11" s="1"/>
  <c r="I288" i="11"/>
  <c r="J288" i="11" s="1"/>
  <c r="I287" i="11"/>
  <c r="I286" i="11"/>
  <c r="I285" i="11"/>
  <c r="J285" i="11" s="1"/>
  <c r="I284" i="11"/>
  <c r="J284" i="11" s="1"/>
  <c r="I283" i="11"/>
  <c r="J283" i="11" s="1"/>
  <c r="I282" i="11"/>
  <c r="I281" i="11"/>
  <c r="J281" i="11"/>
  <c r="I280" i="11"/>
  <c r="J280" i="11" s="1"/>
  <c r="I279" i="11"/>
  <c r="J279" i="11" s="1"/>
  <c r="I278" i="11"/>
  <c r="I277" i="11"/>
  <c r="J277" i="11" s="1"/>
  <c r="I276" i="11"/>
  <c r="J276" i="11" s="1"/>
  <c r="I275" i="11"/>
  <c r="J275" i="11" s="1"/>
  <c r="I274" i="11"/>
  <c r="I273" i="11"/>
  <c r="J273" i="11" s="1"/>
  <c r="I272" i="11"/>
  <c r="J272" i="11" s="1"/>
  <c r="I271" i="11"/>
  <c r="J271" i="11" s="1"/>
  <c r="I270" i="11"/>
  <c r="I269" i="11"/>
  <c r="J269" i="11" s="1"/>
  <c r="I268" i="11"/>
  <c r="J268" i="11" s="1"/>
  <c r="I267" i="11"/>
  <c r="J267" i="11" s="1"/>
  <c r="I266" i="11"/>
  <c r="I265" i="11"/>
  <c r="J265" i="11" s="1"/>
  <c r="I264" i="11"/>
  <c r="J264" i="11" s="1"/>
  <c r="I263" i="11"/>
  <c r="J263" i="11"/>
  <c r="I262" i="11"/>
  <c r="I261" i="11"/>
  <c r="J261" i="11" s="1"/>
  <c r="I260" i="11"/>
  <c r="J260" i="11" s="1"/>
  <c r="I259" i="11"/>
  <c r="J259" i="11" s="1"/>
  <c r="I258" i="11"/>
  <c r="I257" i="11"/>
  <c r="J257" i="11" s="1"/>
  <c r="I256" i="11"/>
  <c r="J256" i="11"/>
  <c r="I255" i="11"/>
  <c r="J255" i="11" s="1"/>
  <c r="I254" i="11"/>
  <c r="I253" i="11"/>
  <c r="J253" i="11" s="1"/>
  <c r="I252" i="11"/>
  <c r="J252" i="11" s="1"/>
  <c r="I251" i="11"/>
  <c r="J251" i="11" s="1"/>
  <c r="I250" i="11"/>
  <c r="I249" i="11"/>
  <c r="J249" i="11" s="1"/>
  <c r="I248" i="11"/>
  <c r="J248" i="11" s="1"/>
  <c r="I247" i="11"/>
  <c r="J247" i="11" s="1"/>
  <c r="I246" i="11"/>
  <c r="I245" i="11"/>
  <c r="J245" i="11" s="1"/>
  <c r="I244" i="11"/>
  <c r="J244" i="11"/>
  <c r="I243" i="11"/>
  <c r="J243" i="11" s="1"/>
  <c r="I242" i="11"/>
  <c r="I241" i="11"/>
  <c r="I240" i="11"/>
  <c r="J240" i="11" s="1"/>
  <c r="I239" i="11"/>
  <c r="J239" i="11" s="1"/>
  <c r="I238" i="11"/>
  <c r="J238" i="11"/>
  <c r="I237" i="11"/>
  <c r="I236" i="11"/>
  <c r="J236" i="11" s="1"/>
  <c r="I235" i="11"/>
  <c r="J235" i="11" s="1"/>
  <c r="I234" i="11"/>
  <c r="J234" i="11" s="1"/>
  <c r="I233" i="11"/>
  <c r="I232" i="11"/>
  <c r="J232" i="11" s="1"/>
  <c r="I231" i="11"/>
  <c r="J231" i="11" s="1"/>
  <c r="I230" i="11"/>
  <c r="J230" i="11" s="1"/>
  <c r="I229" i="11"/>
  <c r="I228" i="11"/>
  <c r="J228" i="11" s="1"/>
  <c r="I227" i="11"/>
  <c r="J227" i="11" s="1"/>
  <c r="I226" i="11"/>
  <c r="J226" i="11"/>
  <c r="I225" i="11"/>
  <c r="I224" i="11"/>
  <c r="J224" i="11" s="1"/>
  <c r="I223" i="11"/>
  <c r="J223" i="11" s="1"/>
  <c r="I222" i="11"/>
  <c r="J222" i="11" s="1"/>
  <c r="I221" i="11"/>
  <c r="I220" i="11"/>
  <c r="J220" i="11"/>
  <c r="I219" i="11"/>
  <c r="I218" i="11"/>
  <c r="J218" i="11"/>
  <c r="I217" i="11"/>
  <c r="I216" i="11"/>
  <c r="J216" i="11" s="1"/>
  <c r="I215" i="11"/>
  <c r="J215" i="11" s="1"/>
  <c r="I214" i="11"/>
  <c r="J214" i="11" s="1"/>
  <c r="I213" i="11"/>
  <c r="I212" i="11"/>
  <c r="J212" i="11" s="1"/>
  <c r="I211" i="11"/>
  <c r="J211" i="11" s="1"/>
  <c r="I210" i="11"/>
  <c r="I209" i="11"/>
  <c r="J209" i="11" s="1"/>
  <c r="I208" i="11"/>
  <c r="I207" i="11"/>
  <c r="J207" i="11" s="1"/>
  <c r="I206" i="11"/>
  <c r="J206" i="11"/>
  <c r="K206" i="11" s="1"/>
  <c r="L206" i="11" s="1"/>
  <c r="I205" i="11"/>
  <c r="J205" i="11" s="1"/>
  <c r="K205" i="11" s="1"/>
  <c r="L205" i="11" s="1"/>
  <c r="I204" i="11"/>
  <c r="J204" i="11" s="1"/>
  <c r="I203" i="11"/>
  <c r="J203" i="11" s="1"/>
  <c r="I202" i="11"/>
  <c r="I201" i="11"/>
  <c r="I200" i="11"/>
  <c r="I199" i="11"/>
  <c r="J199" i="11" s="1"/>
  <c r="I198" i="11"/>
  <c r="J198" i="11" s="1"/>
  <c r="I197" i="11"/>
  <c r="J197" i="11" s="1"/>
  <c r="I196" i="11"/>
  <c r="J196" i="11" s="1"/>
  <c r="I195" i="11"/>
  <c r="J195" i="11"/>
  <c r="I194" i="11"/>
  <c r="I193" i="11"/>
  <c r="J193" i="11" s="1"/>
  <c r="I192" i="11"/>
  <c r="I191" i="11"/>
  <c r="J191" i="11" s="1"/>
  <c r="I190" i="11"/>
  <c r="J190" i="11" s="1"/>
  <c r="I189" i="11"/>
  <c r="J189" i="11"/>
  <c r="I188" i="11"/>
  <c r="J188" i="11" s="1"/>
  <c r="K188" i="11" s="1"/>
  <c r="L188" i="11" s="1"/>
  <c r="I187" i="11"/>
  <c r="J187" i="11" s="1"/>
  <c r="I186" i="11"/>
  <c r="I185" i="11"/>
  <c r="I184" i="11"/>
  <c r="I183" i="11"/>
  <c r="J183" i="11" s="1"/>
  <c r="I182" i="11"/>
  <c r="J182" i="11" s="1"/>
  <c r="I181" i="11"/>
  <c r="J181" i="11" s="1"/>
  <c r="I180" i="11"/>
  <c r="J180" i="11" s="1"/>
  <c r="I179" i="11"/>
  <c r="J179" i="11" s="1"/>
  <c r="I178" i="11"/>
  <c r="I177" i="11"/>
  <c r="J177" i="11" s="1"/>
  <c r="K177" i="11" s="1"/>
  <c r="L177" i="11" s="1"/>
  <c r="I176" i="11"/>
  <c r="I175" i="11"/>
  <c r="J175" i="11" s="1"/>
  <c r="K175" i="11" s="1"/>
  <c r="L175" i="11" s="1"/>
  <c r="I174" i="11"/>
  <c r="J174" i="11" s="1"/>
  <c r="I173" i="11"/>
  <c r="J173" i="11" s="1"/>
  <c r="I172" i="11"/>
  <c r="J172" i="11" s="1"/>
  <c r="I171" i="11"/>
  <c r="J171" i="11" s="1"/>
  <c r="K171" i="11" s="1"/>
  <c r="L171" i="11" s="1"/>
  <c r="I170" i="11"/>
  <c r="I169" i="11"/>
  <c r="I168" i="11"/>
  <c r="I167" i="11"/>
  <c r="J167" i="11" s="1"/>
  <c r="I166" i="11"/>
  <c r="J166" i="11" s="1"/>
  <c r="I165" i="11"/>
  <c r="J165" i="11" s="1"/>
  <c r="I164" i="11"/>
  <c r="I163" i="11"/>
  <c r="J163" i="11" s="1"/>
  <c r="I162" i="11"/>
  <c r="J162" i="11" s="1"/>
  <c r="I161" i="11"/>
  <c r="J161" i="11" s="1"/>
  <c r="I160" i="11"/>
  <c r="I159" i="11"/>
  <c r="J159" i="11" s="1"/>
  <c r="I158" i="11"/>
  <c r="J158" i="11" s="1"/>
  <c r="I157" i="11"/>
  <c r="J157" i="11" s="1"/>
  <c r="I156" i="11"/>
  <c r="I155" i="11"/>
  <c r="J155" i="11" s="1"/>
  <c r="I154" i="11"/>
  <c r="I153" i="11"/>
  <c r="I152" i="11"/>
  <c r="I151" i="11"/>
  <c r="J151" i="11" s="1"/>
  <c r="I150" i="11"/>
  <c r="J150" i="11" s="1"/>
  <c r="K150" i="11" s="1"/>
  <c r="L150" i="11" s="1"/>
  <c r="I149" i="11"/>
  <c r="J149" i="11" s="1"/>
  <c r="K149" i="11" s="1"/>
  <c r="L149" i="11" s="1"/>
  <c r="I148" i="11"/>
  <c r="I147" i="11"/>
  <c r="J147" i="11" s="1"/>
  <c r="I146" i="11"/>
  <c r="J146" i="11" s="1"/>
  <c r="K146" i="11" s="1"/>
  <c r="L146" i="11" s="1"/>
  <c r="I145" i="11"/>
  <c r="J145" i="11" s="1"/>
  <c r="K145" i="11" s="1"/>
  <c r="L145" i="11" s="1"/>
  <c r="I144" i="11"/>
  <c r="I143" i="11"/>
  <c r="J143" i="11" s="1"/>
  <c r="I142" i="11"/>
  <c r="J142" i="11"/>
  <c r="I141" i="11"/>
  <c r="J141" i="11" s="1"/>
  <c r="I140" i="11"/>
  <c r="I139" i="11"/>
  <c r="J139" i="11" s="1"/>
  <c r="K139" i="11" s="1"/>
  <c r="L139" i="11" s="1"/>
  <c r="I138" i="11"/>
  <c r="I137" i="11"/>
  <c r="I136" i="11"/>
  <c r="J135" i="11"/>
  <c r="I135" i="11"/>
  <c r="I134" i="11"/>
  <c r="J134" i="11" s="1"/>
  <c r="K134" i="11" s="1"/>
  <c r="L134" i="11" s="1"/>
  <c r="I133" i="11"/>
  <c r="I132" i="11"/>
  <c r="I131" i="11"/>
  <c r="J131" i="11" s="1"/>
  <c r="I130" i="11"/>
  <c r="J130" i="11" s="1"/>
  <c r="K130" i="11" s="1"/>
  <c r="L130" i="11" s="1"/>
  <c r="I129" i="11"/>
  <c r="J129" i="11" s="1"/>
  <c r="K129" i="11" s="1"/>
  <c r="L129" i="11" s="1"/>
  <c r="I128" i="11"/>
  <c r="I127" i="11"/>
  <c r="I126" i="11"/>
  <c r="J126" i="11" s="1"/>
  <c r="I125" i="11"/>
  <c r="J125" i="11" s="1"/>
  <c r="I124" i="11"/>
  <c r="I123" i="11"/>
  <c r="J123" i="11" s="1"/>
  <c r="I122" i="11"/>
  <c r="I121" i="11"/>
  <c r="I120" i="11"/>
  <c r="I119" i="11"/>
  <c r="J119" i="11" s="1"/>
  <c r="I118" i="11"/>
  <c r="I117" i="11"/>
  <c r="J117" i="11" s="1"/>
  <c r="I116" i="11"/>
  <c r="I115" i="11"/>
  <c r="J115" i="11" s="1"/>
  <c r="I114" i="11"/>
  <c r="J114" i="11"/>
  <c r="K114" i="11" s="1"/>
  <c r="L114" i="11" s="1"/>
  <c r="I113" i="11"/>
  <c r="I112" i="11"/>
  <c r="I111" i="11"/>
  <c r="J111" i="11" s="1"/>
  <c r="I110" i="11"/>
  <c r="J110" i="11" s="1"/>
  <c r="I109" i="11"/>
  <c r="J109" i="11" s="1"/>
  <c r="I108" i="11"/>
  <c r="I107" i="11"/>
  <c r="I106" i="11"/>
  <c r="J106" i="11" s="1"/>
  <c r="I105" i="11"/>
  <c r="J105" i="11"/>
  <c r="I104" i="11"/>
  <c r="I103" i="11"/>
  <c r="J103" i="11" s="1"/>
  <c r="I102" i="11"/>
  <c r="I101" i="11"/>
  <c r="J101" i="11" s="1"/>
  <c r="I100" i="11"/>
  <c r="I99" i="11"/>
  <c r="I98" i="11"/>
  <c r="I97" i="11"/>
  <c r="J97" i="11" s="1"/>
  <c r="I96" i="11"/>
  <c r="I95" i="11"/>
  <c r="J95" i="11" s="1"/>
  <c r="I94" i="11"/>
  <c r="J94" i="11" s="1"/>
  <c r="I93" i="11"/>
  <c r="J93" i="11" s="1"/>
  <c r="I92" i="11"/>
  <c r="I91" i="11"/>
  <c r="J91" i="11" s="1"/>
  <c r="I90" i="11"/>
  <c r="I89" i="11"/>
  <c r="J89" i="11" s="1"/>
  <c r="I88" i="11"/>
  <c r="J88" i="11" s="1"/>
  <c r="K88" i="11" s="1"/>
  <c r="L88" i="11" s="1"/>
  <c r="I87" i="11"/>
  <c r="J87" i="11" s="1"/>
  <c r="I86" i="11"/>
  <c r="I85" i="11"/>
  <c r="J85" i="11" s="1"/>
  <c r="I84" i="11"/>
  <c r="I83" i="11"/>
  <c r="J83" i="11" s="1"/>
  <c r="I82" i="11"/>
  <c r="J82" i="11" s="1"/>
  <c r="I81" i="11"/>
  <c r="J81" i="11" s="1"/>
  <c r="I80" i="11"/>
  <c r="J80" i="11" s="1"/>
  <c r="I79" i="11"/>
  <c r="J79" i="11" s="1"/>
  <c r="I78" i="11"/>
  <c r="J78" i="11" s="1"/>
  <c r="I77" i="11"/>
  <c r="J77" i="11" s="1"/>
  <c r="I76" i="11"/>
  <c r="I75" i="11"/>
  <c r="J75" i="11" s="1"/>
  <c r="I74" i="11"/>
  <c r="I73" i="11"/>
  <c r="J73" i="11" s="1"/>
  <c r="I72" i="11"/>
  <c r="J72" i="11" s="1"/>
  <c r="I71" i="11"/>
  <c r="J71" i="11" s="1"/>
  <c r="I70" i="11"/>
  <c r="J70" i="11" s="1"/>
  <c r="I69" i="11"/>
  <c r="J69" i="11" s="1"/>
  <c r="I68" i="11"/>
  <c r="I67" i="11"/>
  <c r="J67" i="11" s="1"/>
  <c r="I66" i="11"/>
  <c r="J66" i="11" s="1"/>
  <c r="I65" i="11"/>
  <c r="J65" i="11" s="1"/>
  <c r="I64" i="11"/>
  <c r="J64" i="11" s="1"/>
  <c r="I63" i="11"/>
  <c r="J63" i="11" s="1"/>
  <c r="I62" i="11"/>
  <c r="J62" i="11" s="1"/>
  <c r="I61" i="11"/>
  <c r="J61" i="11" s="1"/>
  <c r="I60" i="11"/>
  <c r="I59" i="11"/>
  <c r="J59" i="11" s="1"/>
  <c r="I58" i="11"/>
  <c r="J58" i="11" s="1"/>
  <c r="I57" i="11"/>
  <c r="J57" i="11" s="1"/>
  <c r="I56" i="11"/>
  <c r="J56" i="11" s="1"/>
  <c r="I55" i="11"/>
  <c r="J55" i="11" s="1"/>
  <c r="I54" i="11"/>
  <c r="J54" i="11" s="1"/>
  <c r="I53" i="11"/>
  <c r="J53" i="11"/>
  <c r="I52" i="11"/>
  <c r="I51" i="11"/>
  <c r="J51" i="11" s="1"/>
  <c r="I50" i="11"/>
  <c r="J50" i="11" s="1"/>
  <c r="K50" i="11" s="1"/>
  <c r="L50" i="11" s="1"/>
  <c r="I49" i="11"/>
  <c r="J49" i="11" s="1"/>
  <c r="I48" i="11"/>
  <c r="J48" i="11" s="1"/>
  <c r="I47" i="11"/>
  <c r="J47" i="11"/>
  <c r="I46" i="11"/>
  <c r="J46" i="11" s="1"/>
  <c r="I45" i="11"/>
  <c r="J45" i="11" s="1"/>
  <c r="I44" i="11"/>
  <c r="I43" i="11"/>
  <c r="J43" i="11" s="1"/>
  <c r="I42" i="11"/>
  <c r="J42" i="11" s="1"/>
  <c r="I41" i="11"/>
  <c r="J41" i="11" s="1"/>
  <c r="I40" i="11"/>
  <c r="J40" i="11"/>
  <c r="K40" i="11" s="1"/>
  <c r="L40" i="11" s="1"/>
  <c r="I39" i="11"/>
  <c r="J39" i="11" s="1"/>
  <c r="I38" i="11"/>
  <c r="J38" i="11"/>
  <c r="I37" i="11"/>
  <c r="J37" i="11" s="1"/>
  <c r="I36" i="11"/>
  <c r="I35" i="11"/>
  <c r="J35" i="1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I21" i="11"/>
  <c r="J21" i="11" s="1"/>
  <c r="I20" i="11"/>
  <c r="I19" i="11"/>
  <c r="J19" i="11" s="1"/>
  <c r="I18" i="11"/>
  <c r="I17" i="11"/>
  <c r="J17" i="11" s="1"/>
  <c r="I16" i="11"/>
  <c r="I15" i="11"/>
  <c r="J15" i="11" s="1"/>
  <c r="I14" i="11"/>
  <c r="I13" i="11"/>
  <c r="J13" i="11" s="1"/>
  <c r="I12" i="11"/>
  <c r="J12" i="11"/>
  <c r="I11" i="11"/>
  <c r="J11" i="11" s="1"/>
  <c r="I10" i="11"/>
  <c r="I9" i="11"/>
  <c r="J9" i="11"/>
  <c r="I8" i="11"/>
  <c r="J8" i="11" s="1"/>
  <c r="I7" i="11"/>
  <c r="J7" i="11" s="1"/>
  <c r="I6" i="11"/>
  <c r="J6" i="11" s="1"/>
  <c r="I5" i="11"/>
  <c r="J5" i="11" s="1"/>
  <c r="K277" i="5"/>
  <c r="K278" i="5"/>
  <c r="L278" i="5" s="1"/>
  <c r="K279" i="5"/>
  <c r="L279" i="5" s="1"/>
  <c r="K280" i="5"/>
  <c r="L280" i="5" s="1"/>
  <c r="K281" i="5"/>
  <c r="L281" i="5" s="1"/>
  <c r="K282" i="5"/>
  <c r="L282" i="5"/>
  <c r="M282" i="5"/>
  <c r="N282" i="5" s="1"/>
  <c r="O282" i="5" s="1"/>
  <c r="K283" i="5"/>
  <c r="K284" i="5"/>
  <c r="K285" i="5"/>
  <c r="L285" i="5" s="1"/>
  <c r="G286" i="5"/>
  <c r="K276" i="5"/>
  <c r="K275" i="5"/>
  <c r="L275" i="5" s="1"/>
  <c r="K274" i="5"/>
  <c r="K273" i="5"/>
  <c r="K272" i="5"/>
  <c r="L272" i="5" s="1"/>
  <c r="M272" i="5" s="1"/>
  <c r="N272" i="5" s="1"/>
  <c r="O272" i="5" s="1"/>
  <c r="K271" i="5"/>
  <c r="K270" i="5"/>
  <c r="K269" i="5"/>
  <c r="L269" i="5" s="1"/>
  <c r="K268" i="5"/>
  <c r="L268" i="5" s="1"/>
  <c r="K267" i="5"/>
  <c r="L267" i="5"/>
  <c r="K266" i="5"/>
  <c r="K265" i="5"/>
  <c r="L265" i="5"/>
  <c r="K264" i="5"/>
  <c r="L264" i="5"/>
  <c r="M264" i="5" s="1"/>
  <c r="N264" i="5" s="1"/>
  <c r="O264" i="5" s="1"/>
  <c r="K263" i="5"/>
  <c r="L263" i="5" s="1"/>
  <c r="K262" i="5"/>
  <c r="K261" i="5"/>
  <c r="L261" i="5" s="1"/>
  <c r="K260" i="5"/>
  <c r="L260" i="5" s="1"/>
  <c r="M260" i="5"/>
  <c r="N260" i="5" s="1"/>
  <c r="O260" i="5" s="1"/>
  <c r="K259" i="5"/>
  <c r="L259" i="5" s="1"/>
  <c r="M259" i="5" s="1"/>
  <c r="N259" i="5" s="1"/>
  <c r="O259" i="5" s="1"/>
  <c r="K258" i="5"/>
  <c r="L258" i="5" s="1"/>
  <c r="K257" i="5"/>
  <c r="L257" i="5" s="1"/>
  <c r="K256" i="5"/>
  <c r="K255" i="5"/>
  <c r="K254" i="5"/>
  <c r="K253" i="5"/>
  <c r="L253" i="5" s="1"/>
  <c r="K252" i="5"/>
  <c r="L252" i="5" s="1"/>
  <c r="K251" i="5"/>
  <c r="K250" i="5"/>
  <c r="K249" i="5"/>
  <c r="L249" i="5" s="1"/>
  <c r="K248" i="5"/>
  <c r="K247" i="5"/>
  <c r="L247" i="5" s="1"/>
  <c r="K246" i="5"/>
  <c r="L246" i="5" s="1"/>
  <c r="K245" i="5"/>
  <c r="K244" i="5"/>
  <c r="L244" i="5"/>
  <c r="M244" i="5" s="1"/>
  <c r="N244" i="5" s="1"/>
  <c r="O244" i="5" s="1"/>
  <c r="K243" i="5"/>
  <c r="L243" i="5" s="1"/>
  <c r="K242" i="5"/>
  <c r="L242" i="5" s="1"/>
  <c r="K241" i="5"/>
  <c r="L241" i="5" s="1"/>
  <c r="K240" i="5"/>
  <c r="L240" i="5" s="1"/>
  <c r="K239" i="5"/>
  <c r="K238" i="5"/>
  <c r="L238" i="5" s="1"/>
  <c r="K237" i="5"/>
  <c r="K236" i="5"/>
  <c r="K235" i="5"/>
  <c r="K234" i="5"/>
  <c r="L234" i="5" s="1"/>
  <c r="K233" i="5"/>
  <c r="L233" i="5" s="1"/>
  <c r="K232" i="5"/>
  <c r="K231" i="5"/>
  <c r="L231" i="5" s="1"/>
  <c r="K230" i="5"/>
  <c r="L230" i="5" s="1"/>
  <c r="M230" i="5" s="1"/>
  <c r="N230" i="5" s="1"/>
  <c r="O230" i="5" s="1"/>
  <c r="K229" i="5"/>
  <c r="K228" i="5"/>
  <c r="K227" i="5"/>
  <c r="L227" i="5" s="1"/>
  <c r="K226" i="5"/>
  <c r="K225" i="5"/>
  <c r="L225" i="5"/>
  <c r="K224" i="5"/>
  <c r="K223" i="5"/>
  <c r="K222" i="5"/>
  <c r="K221" i="5"/>
  <c r="K220" i="5"/>
  <c r="K219" i="5"/>
  <c r="L219" i="5" s="1"/>
  <c r="K218" i="5"/>
  <c r="K217" i="5"/>
  <c r="L217" i="5" s="1"/>
  <c r="K216" i="5"/>
  <c r="L216" i="5" s="1"/>
  <c r="K215" i="5"/>
  <c r="K214" i="5"/>
  <c r="L214" i="5" s="1"/>
  <c r="M214" i="5" s="1"/>
  <c r="N214" i="5" s="1"/>
  <c r="O214" i="5" s="1"/>
  <c r="K213" i="5"/>
  <c r="K212" i="5"/>
  <c r="L212" i="5" s="1"/>
  <c r="M212" i="5" s="1"/>
  <c r="N212" i="5" s="1"/>
  <c r="O212" i="5" s="1"/>
  <c r="K211" i="5"/>
  <c r="L211" i="5" s="1"/>
  <c r="K210" i="5"/>
  <c r="K209" i="5"/>
  <c r="K208" i="5"/>
  <c r="K207" i="5"/>
  <c r="L207" i="5" s="1"/>
  <c r="K206" i="5"/>
  <c r="L206" i="5" s="1"/>
  <c r="M206" i="5" s="1"/>
  <c r="N206" i="5" s="1"/>
  <c r="O206" i="5" s="1"/>
  <c r="K205" i="5"/>
  <c r="L205" i="5" s="1"/>
  <c r="K204" i="5"/>
  <c r="K203" i="5"/>
  <c r="K202" i="5"/>
  <c r="L202" i="5" s="1"/>
  <c r="K201" i="5"/>
  <c r="L201" i="5" s="1"/>
  <c r="K200" i="5"/>
  <c r="K199" i="5"/>
  <c r="L199" i="5" s="1"/>
  <c r="K198" i="5"/>
  <c r="K197" i="5"/>
  <c r="L197" i="5" s="1"/>
  <c r="K196" i="5"/>
  <c r="K195" i="5"/>
  <c r="L195" i="5" s="1"/>
  <c r="M195" i="5" s="1"/>
  <c r="N195" i="5" s="1"/>
  <c r="O195" i="5" s="1"/>
  <c r="K194" i="5"/>
  <c r="K193" i="5"/>
  <c r="L193" i="5" s="1"/>
  <c r="K192" i="5"/>
  <c r="K191" i="5"/>
  <c r="L191" i="5" s="1"/>
  <c r="K190" i="5"/>
  <c r="K189" i="5"/>
  <c r="L189" i="5"/>
  <c r="K188" i="5"/>
  <c r="K187" i="5"/>
  <c r="L187" i="5"/>
  <c r="K186" i="5"/>
  <c r="L186" i="5" s="1"/>
  <c r="K185" i="5"/>
  <c r="L185" i="5" s="1"/>
  <c r="K184" i="5"/>
  <c r="L184" i="5" s="1"/>
  <c r="K183" i="5"/>
  <c r="K182" i="5"/>
  <c r="K181" i="5"/>
  <c r="L181" i="5" s="1"/>
  <c r="K180" i="5"/>
  <c r="K179" i="5"/>
  <c r="K178" i="5"/>
  <c r="L178" i="5"/>
  <c r="K177" i="5"/>
  <c r="L177" i="5" s="1"/>
  <c r="K176" i="5"/>
  <c r="K175" i="5"/>
  <c r="L175" i="5" s="1"/>
  <c r="K174" i="5"/>
  <c r="L174" i="5" s="1"/>
  <c r="M174" i="5"/>
  <c r="N174" i="5" s="1"/>
  <c r="O174" i="5" s="1"/>
  <c r="K173" i="5"/>
  <c r="K172" i="5"/>
  <c r="K171" i="5"/>
  <c r="L171" i="5" s="1"/>
  <c r="K170" i="5"/>
  <c r="K169" i="5"/>
  <c r="L169" i="5" s="1"/>
  <c r="K168" i="5"/>
  <c r="L168" i="5" s="1"/>
  <c r="K167" i="5"/>
  <c r="L167" i="5" s="1"/>
  <c r="K166" i="5"/>
  <c r="L166" i="5" s="1"/>
  <c r="M166" i="5"/>
  <c r="N166" i="5" s="1"/>
  <c r="O166" i="5" s="1"/>
  <c r="K165" i="5"/>
  <c r="L165" i="5" s="1"/>
  <c r="K164" i="5"/>
  <c r="K163" i="5"/>
  <c r="K162" i="5"/>
  <c r="K161" i="5"/>
  <c r="L161" i="5" s="1"/>
  <c r="K160" i="5"/>
  <c r="L160" i="5" s="1"/>
  <c r="K159" i="5"/>
  <c r="M159" i="5" s="1"/>
  <c r="N159" i="5" s="1"/>
  <c r="O159" i="5" s="1"/>
  <c r="L159" i="5"/>
  <c r="K158" i="5"/>
  <c r="K157" i="5"/>
  <c r="L157" i="5" s="1"/>
  <c r="K156" i="5"/>
  <c r="L156" i="5" s="1"/>
  <c r="K155" i="5"/>
  <c r="L155" i="5" s="1"/>
  <c r="K154" i="5"/>
  <c r="K153" i="5"/>
  <c r="L153" i="5" s="1"/>
  <c r="M153" i="5" s="1"/>
  <c r="N153" i="5" s="1"/>
  <c r="O153" i="5" s="1"/>
  <c r="K152" i="5"/>
  <c r="L152" i="5" s="1"/>
  <c r="K151" i="5"/>
  <c r="K150" i="5"/>
  <c r="K149" i="5"/>
  <c r="K148" i="5"/>
  <c r="L148" i="5" s="1"/>
  <c r="K147" i="5"/>
  <c r="K146" i="5"/>
  <c r="L146" i="5" s="1"/>
  <c r="K145" i="5"/>
  <c r="K144" i="5"/>
  <c r="L144" i="5" s="1"/>
  <c r="K143" i="5"/>
  <c r="K142" i="5"/>
  <c r="L142" i="5"/>
  <c r="K141" i="5"/>
  <c r="K140" i="5"/>
  <c r="L140" i="5" s="1"/>
  <c r="K139" i="5"/>
  <c r="K138" i="5"/>
  <c r="K137" i="5"/>
  <c r="L137" i="5" s="1"/>
  <c r="K136" i="5"/>
  <c r="L136" i="5" s="1"/>
  <c r="M136" i="5" s="1"/>
  <c r="N136" i="5" s="1"/>
  <c r="O136" i="5" s="1"/>
  <c r="K135" i="5"/>
  <c r="L135" i="5"/>
  <c r="K134" i="5"/>
  <c r="K133" i="5"/>
  <c r="K132" i="5"/>
  <c r="L132" i="5" s="1"/>
  <c r="K131" i="5"/>
  <c r="L131" i="5" s="1"/>
  <c r="M131" i="5" s="1"/>
  <c r="N131" i="5" s="1"/>
  <c r="O131" i="5" s="1"/>
  <c r="K130" i="5"/>
  <c r="K129" i="5"/>
  <c r="K128" i="5"/>
  <c r="L128" i="5" s="1"/>
  <c r="K127" i="5"/>
  <c r="L127" i="5" s="1"/>
  <c r="K126" i="5"/>
  <c r="K125" i="5"/>
  <c r="L125" i="5" s="1"/>
  <c r="M125" i="5" s="1"/>
  <c r="N125" i="5" s="1"/>
  <c r="O125" i="5" s="1"/>
  <c r="K124" i="5"/>
  <c r="L124" i="5" s="1"/>
  <c r="K123" i="5"/>
  <c r="L123" i="5" s="1"/>
  <c r="K122" i="5"/>
  <c r="L122" i="5"/>
  <c r="M122" i="5"/>
  <c r="N122" i="5" s="1"/>
  <c r="O122" i="5"/>
  <c r="K121" i="5"/>
  <c r="L121" i="5" s="1"/>
  <c r="K120" i="5"/>
  <c r="K119" i="5"/>
  <c r="K118" i="5"/>
  <c r="L118" i="5" s="1"/>
  <c r="K117" i="5"/>
  <c r="K116" i="5"/>
  <c r="K115" i="5"/>
  <c r="L115" i="5"/>
  <c r="K114" i="5"/>
  <c r="K113" i="5"/>
  <c r="L113" i="5" s="1"/>
  <c r="K112" i="5"/>
  <c r="K111" i="5"/>
  <c r="K110" i="5"/>
  <c r="L110" i="5" s="1"/>
  <c r="M110" i="5" s="1"/>
  <c r="N110" i="5" s="1"/>
  <c r="O110" i="5" s="1"/>
  <c r="K109" i="5"/>
  <c r="K108" i="5"/>
  <c r="K107" i="5"/>
  <c r="L107" i="5" s="1"/>
  <c r="K106" i="5"/>
  <c r="L106" i="5" s="1"/>
  <c r="K105" i="5"/>
  <c r="L105" i="5" s="1"/>
  <c r="K104" i="5"/>
  <c r="L104" i="5" s="1"/>
  <c r="K103" i="5"/>
  <c r="K102" i="5"/>
  <c r="L102" i="5" s="1"/>
  <c r="K101" i="5"/>
  <c r="L101" i="5" s="1"/>
  <c r="K100" i="5"/>
  <c r="K99" i="5"/>
  <c r="L99" i="5"/>
  <c r="K98" i="5"/>
  <c r="L98" i="5" s="1"/>
  <c r="K97" i="5"/>
  <c r="L97" i="5" s="1"/>
  <c r="M97" i="5" s="1"/>
  <c r="N97" i="5" s="1"/>
  <c r="O97" i="5" s="1"/>
  <c r="K96" i="5"/>
  <c r="L96" i="5" s="1"/>
  <c r="K95" i="5"/>
  <c r="K94" i="5"/>
  <c r="K93" i="5"/>
  <c r="L93" i="5" s="1"/>
  <c r="K92" i="5"/>
  <c r="K91" i="5"/>
  <c r="K90" i="5"/>
  <c r="L90" i="5"/>
  <c r="M90" i="5" s="1"/>
  <c r="N90" i="5" s="1"/>
  <c r="O90" i="5" s="1"/>
  <c r="K89" i="5"/>
  <c r="K88" i="5"/>
  <c r="K87" i="5"/>
  <c r="K86" i="5"/>
  <c r="L86" i="5" s="1"/>
  <c r="K85" i="5"/>
  <c r="L85" i="5" s="1"/>
  <c r="K84" i="5"/>
  <c r="L84" i="5"/>
  <c r="K83" i="5"/>
  <c r="K82" i="5"/>
  <c r="K81" i="5"/>
  <c r="K80" i="5"/>
  <c r="K79" i="5"/>
  <c r="L79" i="5" s="1"/>
  <c r="K78" i="5"/>
  <c r="K77" i="5"/>
  <c r="L77" i="5" s="1"/>
  <c r="K76" i="5"/>
  <c r="L76" i="5" s="1"/>
  <c r="M76" i="5" s="1"/>
  <c r="N76" i="5" s="1"/>
  <c r="O76" i="5" s="1"/>
  <c r="K75" i="5"/>
  <c r="K74" i="5"/>
  <c r="L74" i="5" s="1"/>
  <c r="K73" i="5"/>
  <c r="K72" i="5"/>
  <c r="K71" i="5"/>
  <c r="L71" i="5"/>
  <c r="K70" i="5"/>
  <c r="L70" i="5" s="1"/>
  <c r="K69" i="5"/>
  <c r="L69" i="5" s="1"/>
  <c r="K68" i="5"/>
  <c r="K67" i="5"/>
  <c r="L67" i="5" s="1"/>
  <c r="K66" i="5"/>
  <c r="K65" i="5"/>
  <c r="L65" i="5" s="1"/>
  <c r="K64" i="5"/>
  <c r="L64" i="5" s="1"/>
  <c r="K63" i="5"/>
  <c r="K62" i="5"/>
  <c r="L62" i="5" s="1"/>
  <c r="K61" i="5"/>
  <c r="L61" i="5" s="1"/>
  <c r="K60" i="5"/>
  <c r="K59" i="5"/>
  <c r="K58" i="5"/>
  <c r="K57" i="5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K49" i="5"/>
  <c r="K48" i="5"/>
  <c r="L48" i="5" s="1"/>
  <c r="K47" i="5"/>
  <c r="K46" i="5"/>
  <c r="L46" i="5" s="1"/>
  <c r="K45" i="5"/>
  <c r="K44" i="5"/>
  <c r="L44" i="5" s="1"/>
  <c r="M44" i="5" s="1"/>
  <c r="N44" i="5" s="1"/>
  <c r="O44" i="5" s="1"/>
  <c r="K43" i="5"/>
  <c r="L43" i="5"/>
  <c r="K42" i="5"/>
  <c r="K41" i="5"/>
  <c r="K40" i="5"/>
  <c r="L40" i="5" s="1"/>
  <c r="K39" i="5"/>
  <c r="K38" i="5"/>
  <c r="K37" i="5"/>
  <c r="K36" i="5"/>
  <c r="L36" i="5" s="1"/>
  <c r="K35" i="5"/>
  <c r="K34" i="5"/>
  <c r="L34" i="5" s="1"/>
  <c r="K33" i="5"/>
  <c r="K32" i="5"/>
  <c r="L32" i="5" s="1"/>
  <c r="K31" i="5"/>
  <c r="L31" i="5"/>
  <c r="K30" i="5"/>
  <c r="K29" i="5"/>
  <c r="L29" i="5" s="1"/>
  <c r="K28" i="5"/>
  <c r="K27" i="5"/>
  <c r="K26" i="5"/>
  <c r="K25" i="5"/>
  <c r="L25" i="5"/>
  <c r="K24" i="5"/>
  <c r="L24" i="5"/>
  <c r="K23" i="5"/>
  <c r="L23" i="5" s="1"/>
  <c r="K22" i="5"/>
  <c r="L22" i="5" s="1"/>
  <c r="K21" i="5"/>
  <c r="L21" i="5" s="1"/>
  <c r="K20" i="5"/>
  <c r="K19" i="5"/>
  <c r="L19" i="5" s="1"/>
  <c r="K18" i="5"/>
  <c r="K17" i="5"/>
  <c r="K16" i="5"/>
  <c r="L16" i="5" s="1"/>
  <c r="K15" i="5"/>
  <c r="L15" i="5" s="1"/>
  <c r="K14" i="5"/>
  <c r="L14" i="5" s="1"/>
  <c r="K13" i="5"/>
  <c r="L13" i="5" s="1"/>
  <c r="K12" i="5"/>
  <c r="K11" i="5"/>
  <c r="K10" i="5"/>
  <c r="L10" i="5" s="1"/>
  <c r="K9" i="5"/>
  <c r="K8" i="5"/>
  <c r="L8" i="5" s="1"/>
  <c r="K7" i="5"/>
  <c r="L7" i="5" s="1"/>
  <c r="K6" i="5"/>
  <c r="L6" i="5" s="1"/>
  <c r="K5" i="5"/>
  <c r="F997" i="8"/>
  <c r="I996" i="8"/>
  <c r="I995" i="8"/>
  <c r="J995" i="8" s="1"/>
  <c r="I994" i="8"/>
  <c r="J994" i="8" s="1"/>
  <c r="I993" i="8"/>
  <c r="I992" i="8"/>
  <c r="J992" i="8" s="1"/>
  <c r="I991" i="8"/>
  <c r="I990" i="8"/>
  <c r="I989" i="8"/>
  <c r="I988" i="8"/>
  <c r="I987" i="8"/>
  <c r="I986" i="8"/>
  <c r="I985" i="8"/>
  <c r="I984" i="8"/>
  <c r="I983" i="8"/>
  <c r="I982" i="8"/>
  <c r="J982" i="8" s="1"/>
  <c r="I981" i="8"/>
  <c r="I980" i="8"/>
  <c r="I979" i="8"/>
  <c r="I978" i="8"/>
  <c r="J978" i="8" s="1"/>
  <c r="I977" i="8"/>
  <c r="I976" i="8"/>
  <c r="I975" i="8"/>
  <c r="I974" i="8"/>
  <c r="I973" i="8"/>
  <c r="I972" i="8"/>
  <c r="I971" i="8"/>
  <c r="I970" i="8"/>
  <c r="J970" i="8" s="1"/>
  <c r="I969" i="8"/>
  <c r="I968" i="8"/>
  <c r="I967" i="8"/>
  <c r="I966" i="8"/>
  <c r="I965" i="8"/>
  <c r="I964" i="8"/>
  <c r="I963" i="8"/>
  <c r="I962" i="8"/>
  <c r="J962" i="8" s="1"/>
  <c r="I961" i="8"/>
  <c r="I960" i="8"/>
  <c r="I959" i="8"/>
  <c r="I958" i="8"/>
  <c r="I957" i="8"/>
  <c r="I956" i="8"/>
  <c r="I955" i="8"/>
  <c r="I954" i="8"/>
  <c r="J954" i="8" s="1"/>
  <c r="K954" i="8" s="1"/>
  <c r="L954" i="8" s="1"/>
  <c r="I953" i="8"/>
  <c r="I952" i="8"/>
  <c r="I951" i="8"/>
  <c r="I950" i="8"/>
  <c r="I949" i="8"/>
  <c r="I948" i="8"/>
  <c r="I947" i="8"/>
  <c r="I946" i="8"/>
  <c r="J946" i="8" s="1"/>
  <c r="I945" i="8"/>
  <c r="I944" i="8"/>
  <c r="I943" i="8"/>
  <c r="I942" i="8"/>
  <c r="I941" i="8"/>
  <c r="I940" i="8"/>
  <c r="I939" i="8"/>
  <c r="I938" i="8"/>
  <c r="J938" i="8" s="1"/>
  <c r="I937" i="8"/>
  <c r="I936" i="8"/>
  <c r="I935" i="8"/>
  <c r="I934" i="8"/>
  <c r="I933" i="8"/>
  <c r="I932" i="8"/>
  <c r="I931" i="8"/>
  <c r="I930" i="8"/>
  <c r="J930" i="8" s="1"/>
  <c r="I929" i="8"/>
  <c r="I928" i="8"/>
  <c r="I927" i="8"/>
  <c r="I926" i="8"/>
  <c r="I925" i="8"/>
  <c r="I924" i="8"/>
  <c r="I923" i="8"/>
  <c r="I922" i="8"/>
  <c r="J922" i="8" s="1"/>
  <c r="I921" i="8"/>
  <c r="I920" i="8"/>
  <c r="I919" i="8"/>
  <c r="I918" i="8"/>
  <c r="J918" i="8" s="1"/>
  <c r="I917" i="8"/>
  <c r="I916" i="8"/>
  <c r="I915" i="8"/>
  <c r="I914" i="8"/>
  <c r="J914" i="8" s="1"/>
  <c r="I913" i="8"/>
  <c r="I912" i="8"/>
  <c r="I911" i="8"/>
  <c r="I910" i="8"/>
  <c r="I909" i="8"/>
  <c r="J909" i="8" s="1"/>
  <c r="I908" i="8"/>
  <c r="J908" i="8" s="1"/>
  <c r="I907" i="8"/>
  <c r="I906" i="8"/>
  <c r="I905" i="8"/>
  <c r="I904" i="8"/>
  <c r="J904" i="8" s="1"/>
  <c r="I903" i="8"/>
  <c r="I902" i="8"/>
  <c r="I901" i="8"/>
  <c r="J901" i="8" s="1"/>
  <c r="I900" i="8"/>
  <c r="J900" i="8"/>
  <c r="I899" i="8"/>
  <c r="I898" i="8"/>
  <c r="I897" i="8"/>
  <c r="J897" i="8" s="1"/>
  <c r="I896" i="8"/>
  <c r="J896" i="8" s="1"/>
  <c r="I895" i="8"/>
  <c r="I894" i="8"/>
  <c r="I893" i="8"/>
  <c r="J893" i="8" s="1"/>
  <c r="I892" i="8"/>
  <c r="J892" i="8" s="1"/>
  <c r="I891" i="8"/>
  <c r="I890" i="8"/>
  <c r="I889" i="8"/>
  <c r="I888" i="8"/>
  <c r="J888" i="8" s="1"/>
  <c r="I887" i="8"/>
  <c r="I886" i="8"/>
  <c r="I885" i="8"/>
  <c r="J885" i="8" s="1"/>
  <c r="I884" i="8"/>
  <c r="J884" i="8" s="1"/>
  <c r="I883" i="8"/>
  <c r="I882" i="8"/>
  <c r="I881" i="8"/>
  <c r="J881" i="8" s="1"/>
  <c r="I880" i="8"/>
  <c r="J880" i="8" s="1"/>
  <c r="I879" i="8"/>
  <c r="I878" i="8"/>
  <c r="I877" i="8"/>
  <c r="J877" i="8" s="1"/>
  <c r="I876" i="8"/>
  <c r="J876" i="8" s="1"/>
  <c r="I875" i="8"/>
  <c r="I874" i="8"/>
  <c r="I873" i="8"/>
  <c r="I872" i="8"/>
  <c r="J872" i="8" s="1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J804" i="8" s="1"/>
  <c r="I803" i="8"/>
  <c r="I802" i="8"/>
  <c r="J802" i="8" s="1"/>
  <c r="I801" i="8"/>
  <c r="J801" i="8" s="1"/>
  <c r="K801" i="8" s="1"/>
  <c r="L801" i="8" s="1"/>
  <c r="I800" i="8"/>
  <c r="I799" i="8"/>
  <c r="I798" i="8"/>
  <c r="J798" i="8" s="1"/>
  <c r="I797" i="8"/>
  <c r="I796" i="8"/>
  <c r="I795" i="8"/>
  <c r="I794" i="8"/>
  <c r="J794" i="8"/>
  <c r="I793" i="8"/>
  <c r="I792" i="8"/>
  <c r="J792" i="8" s="1"/>
  <c r="I791" i="8"/>
  <c r="I790" i="8"/>
  <c r="J790" i="8" s="1"/>
  <c r="I789" i="8"/>
  <c r="J789" i="8" s="1"/>
  <c r="I788" i="8"/>
  <c r="I787" i="8"/>
  <c r="I786" i="8"/>
  <c r="I785" i="8"/>
  <c r="J785" i="8" s="1"/>
  <c r="I784" i="8"/>
  <c r="J784" i="8"/>
  <c r="K784" i="8" s="1"/>
  <c r="L784" i="8" s="1"/>
  <c r="I783" i="8"/>
  <c r="I782" i="8"/>
  <c r="J782" i="8" s="1"/>
  <c r="I781" i="8"/>
  <c r="I780" i="8"/>
  <c r="I779" i="8"/>
  <c r="I778" i="8"/>
  <c r="I777" i="8"/>
  <c r="I776" i="8"/>
  <c r="J776" i="8" s="1"/>
  <c r="I775" i="8"/>
  <c r="J775" i="8" s="1"/>
  <c r="I774" i="8"/>
  <c r="I773" i="8"/>
  <c r="J773" i="8"/>
  <c r="I772" i="8"/>
  <c r="J772" i="8" s="1"/>
  <c r="K772" i="8" s="1"/>
  <c r="L772" i="8" s="1"/>
  <c r="I771" i="8"/>
  <c r="J771" i="8" s="1"/>
  <c r="I770" i="8"/>
  <c r="J770" i="8" s="1"/>
  <c r="I769" i="8"/>
  <c r="I768" i="8"/>
  <c r="I767" i="8"/>
  <c r="J767" i="8" s="1"/>
  <c r="K767" i="8" s="1"/>
  <c r="L767" i="8" s="1"/>
  <c r="I766" i="8"/>
  <c r="J766" i="8" s="1"/>
  <c r="I765" i="8"/>
  <c r="J765" i="8" s="1"/>
  <c r="K765" i="8" s="1"/>
  <c r="L765" i="8" s="1"/>
  <c r="I764" i="8"/>
  <c r="J764" i="8" s="1"/>
  <c r="I763" i="8"/>
  <c r="I762" i="8"/>
  <c r="I761" i="8"/>
  <c r="J761" i="8"/>
  <c r="I760" i="8"/>
  <c r="I759" i="8"/>
  <c r="J759" i="8" s="1"/>
  <c r="I758" i="8"/>
  <c r="J758" i="8" s="1"/>
  <c r="I757" i="8"/>
  <c r="I756" i="8"/>
  <c r="J756" i="8" s="1"/>
  <c r="K756" i="8" s="1"/>
  <c r="L756" i="8" s="1"/>
  <c r="I755" i="8"/>
  <c r="J755" i="8" s="1"/>
  <c r="I754" i="8"/>
  <c r="I753" i="8"/>
  <c r="J753" i="8" s="1"/>
  <c r="I752" i="8"/>
  <c r="J752" i="8" s="1"/>
  <c r="K752" i="8" s="1"/>
  <c r="L752" i="8" s="1"/>
  <c r="J751" i="8"/>
  <c r="I751" i="8"/>
  <c r="I750" i="8"/>
  <c r="J750" i="8"/>
  <c r="I749" i="8"/>
  <c r="J749" i="8" s="1"/>
  <c r="K749" i="8" s="1"/>
  <c r="L749" i="8" s="1"/>
  <c r="I748" i="8"/>
  <c r="J748" i="8" s="1"/>
  <c r="I747" i="8"/>
  <c r="J747" i="8" s="1"/>
  <c r="I746" i="8"/>
  <c r="I745" i="8"/>
  <c r="J745" i="8"/>
  <c r="I744" i="8"/>
  <c r="J744" i="8" s="1"/>
  <c r="I743" i="8"/>
  <c r="J743" i="8" s="1"/>
  <c r="I742" i="8"/>
  <c r="I741" i="8"/>
  <c r="I740" i="8"/>
  <c r="J740" i="8" s="1"/>
  <c r="I739" i="8"/>
  <c r="I738" i="8"/>
  <c r="J738" i="8" s="1"/>
  <c r="I737" i="8"/>
  <c r="I736" i="8"/>
  <c r="J736" i="8" s="1"/>
  <c r="I735" i="8"/>
  <c r="J735" i="8" s="1"/>
  <c r="I734" i="8"/>
  <c r="J734" i="8" s="1"/>
  <c r="I733" i="8"/>
  <c r="J733" i="8" s="1"/>
  <c r="I732" i="8"/>
  <c r="I731" i="8"/>
  <c r="J731" i="8" s="1"/>
  <c r="I730" i="8"/>
  <c r="J730" i="8" s="1"/>
  <c r="I729" i="8"/>
  <c r="I728" i="8"/>
  <c r="I727" i="8"/>
  <c r="J727" i="8" s="1"/>
  <c r="I726" i="8"/>
  <c r="J726" i="8" s="1"/>
  <c r="J725" i="8"/>
  <c r="I725" i="8"/>
  <c r="J724" i="8"/>
  <c r="I724" i="8"/>
  <c r="I723" i="8"/>
  <c r="J723" i="8" s="1"/>
  <c r="I722" i="8"/>
  <c r="J722" i="8"/>
  <c r="J721" i="8"/>
  <c r="I721" i="8"/>
  <c r="I720" i="8"/>
  <c r="J720" i="8" s="1"/>
  <c r="K720" i="8" s="1"/>
  <c r="L720" i="8" s="1"/>
  <c r="J719" i="8"/>
  <c r="I719" i="8"/>
  <c r="I718" i="8"/>
  <c r="J718" i="8" s="1"/>
  <c r="I717" i="8"/>
  <c r="J717" i="8" s="1"/>
  <c r="I716" i="8"/>
  <c r="J716" i="8" s="1"/>
  <c r="I715" i="8"/>
  <c r="I714" i="8"/>
  <c r="I713" i="8"/>
  <c r="J713" i="8"/>
  <c r="I712" i="8"/>
  <c r="J712" i="8" s="1"/>
  <c r="I711" i="8"/>
  <c r="J711" i="8" s="1"/>
  <c r="I710" i="8"/>
  <c r="J710" i="8" s="1"/>
  <c r="I709" i="8"/>
  <c r="J709" i="8" s="1"/>
  <c r="I708" i="8"/>
  <c r="J708" i="8"/>
  <c r="I707" i="8"/>
  <c r="J707" i="8" s="1"/>
  <c r="I706" i="8"/>
  <c r="J706" i="8" s="1"/>
  <c r="I705" i="8"/>
  <c r="J705" i="8"/>
  <c r="I704" i="8"/>
  <c r="J704" i="8"/>
  <c r="I703" i="8"/>
  <c r="J703" i="8" s="1"/>
  <c r="I702" i="8"/>
  <c r="J702" i="8" s="1"/>
  <c r="I701" i="8"/>
  <c r="J701" i="8" s="1"/>
  <c r="I700" i="8"/>
  <c r="J700" i="8" s="1"/>
  <c r="I699" i="8"/>
  <c r="J699" i="8" s="1"/>
  <c r="I698" i="8"/>
  <c r="J698" i="8" s="1"/>
  <c r="I697" i="8"/>
  <c r="J697" i="8"/>
  <c r="I696" i="8"/>
  <c r="J696" i="8"/>
  <c r="I695" i="8"/>
  <c r="J695" i="8"/>
  <c r="I694" i="8"/>
  <c r="J694" i="8" s="1"/>
  <c r="I693" i="8"/>
  <c r="J693" i="8" s="1"/>
  <c r="I692" i="8"/>
  <c r="J692" i="8" s="1"/>
  <c r="I691" i="8"/>
  <c r="J691" i="8" s="1"/>
  <c r="I690" i="8"/>
  <c r="J690" i="8" s="1"/>
  <c r="I689" i="8"/>
  <c r="J689" i="8" s="1"/>
  <c r="I688" i="8"/>
  <c r="J688" i="8" s="1"/>
  <c r="I687" i="8"/>
  <c r="J687" i="8"/>
  <c r="I686" i="8"/>
  <c r="J686" i="8"/>
  <c r="I685" i="8"/>
  <c r="J685" i="8" s="1"/>
  <c r="I684" i="8"/>
  <c r="J684" i="8" s="1"/>
  <c r="I683" i="8"/>
  <c r="J683" i="8" s="1"/>
  <c r="I682" i="8"/>
  <c r="J682" i="8" s="1"/>
  <c r="I681" i="8"/>
  <c r="J681" i="8" s="1"/>
  <c r="I680" i="8"/>
  <c r="J680" i="8" s="1"/>
  <c r="I679" i="8"/>
  <c r="J679" i="8" s="1"/>
  <c r="I678" i="8"/>
  <c r="J678" i="8" s="1"/>
  <c r="I677" i="8"/>
  <c r="J677" i="8"/>
  <c r="I676" i="8"/>
  <c r="J676" i="8" s="1"/>
  <c r="I675" i="8"/>
  <c r="J675" i="8" s="1"/>
  <c r="I674" i="8"/>
  <c r="J674" i="8" s="1"/>
  <c r="I673" i="8"/>
  <c r="J673" i="8" s="1"/>
  <c r="I672" i="8"/>
  <c r="J672" i="8" s="1"/>
  <c r="I671" i="8"/>
  <c r="J671" i="8"/>
  <c r="I670" i="8"/>
  <c r="J670" i="8"/>
  <c r="I669" i="8"/>
  <c r="J668" i="8"/>
  <c r="I668" i="8"/>
  <c r="I667" i="8"/>
  <c r="J667" i="8" s="1"/>
  <c r="I666" i="8"/>
  <c r="J666" i="8"/>
  <c r="J665" i="8"/>
  <c r="I665" i="8"/>
  <c r="I664" i="8"/>
  <c r="I663" i="8"/>
  <c r="I662" i="8"/>
  <c r="J661" i="8"/>
  <c r="K661" i="8" s="1"/>
  <c r="L661" i="8" s="1"/>
  <c r="I661" i="8"/>
  <c r="I660" i="8"/>
  <c r="I659" i="8"/>
  <c r="I658" i="8"/>
  <c r="I657" i="8"/>
  <c r="J657" i="8" s="1"/>
  <c r="I656" i="8"/>
  <c r="I655" i="8"/>
  <c r="I654" i="8"/>
  <c r="J654" i="8"/>
  <c r="K654" i="8" s="1"/>
  <c r="L654" i="8" s="1"/>
  <c r="I653" i="8"/>
  <c r="J653" i="8" s="1"/>
  <c r="K653" i="8" s="1"/>
  <c r="L653" i="8" s="1"/>
  <c r="I652" i="8"/>
  <c r="I651" i="8"/>
  <c r="I650" i="8"/>
  <c r="J650" i="8" s="1"/>
  <c r="I649" i="8"/>
  <c r="I648" i="8"/>
  <c r="I647" i="8"/>
  <c r="J647" i="8" s="1"/>
  <c r="I646" i="8"/>
  <c r="J646" i="8" s="1"/>
  <c r="I645" i="8"/>
  <c r="J645" i="8" s="1"/>
  <c r="I644" i="8"/>
  <c r="J644" i="8" s="1"/>
  <c r="I643" i="8"/>
  <c r="J643" i="8" s="1"/>
  <c r="I642" i="8"/>
  <c r="J642" i="8"/>
  <c r="I641" i="8"/>
  <c r="J641" i="8" s="1"/>
  <c r="I640" i="8"/>
  <c r="J640" i="8"/>
  <c r="K640" i="8" s="1"/>
  <c r="L640" i="8" s="1"/>
  <c r="I639" i="8"/>
  <c r="I638" i="8"/>
  <c r="J638" i="8" s="1"/>
  <c r="K638" i="8" s="1"/>
  <c r="L638" i="8" s="1"/>
  <c r="I637" i="8"/>
  <c r="I636" i="8"/>
  <c r="J636" i="8" s="1"/>
  <c r="K636" i="8" s="1"/>
  <c r="L636" i="8" s="1"/>
  <c r="I635" i="8"/>
  <c r="I634" i="8"/>
  <c r="I633" i="8"/>
  <c r="J633" i="8" s="1"/>
  <c r="I632" i="8"/>
  <c r="J632" i="8" s="1"/>
  <c r="K632" i="8"/>
  <c r="L632" i="8" s="1"/>
  <c r="I631" i="8"/>
  <c r="J631" i="8" s="1"/>
  <c r="K631" i="8" s="1"/>
  <c r="L631" i="8" s="1"/>
  <c r="I630" i="8"/>
  <c r="I629" i="8"/>
  <c r="I628" i="8"/>
  <c r="J628" i="8" s="1"/>
  <c r="I627" i="8"/>
  <c r="J627" i="8" s="1"/>
  <c r="I626" i="8"/>
  <c r="J626" i="8"/>
  <c r="I625" i="8"/>
  <c r="I624" i="8"/>
  <c r="I623" i="8"/>
  <c r="I622" i="8"/>
  <c r="I621" i="8"/>
  <c r="J621" i="8" s="1"/>
  <c r="K621" i="8" s="1"/>
  <c r="L621" i="8" s="1"/>
  <c r="I620" i="8"/>
  <c r="J620" i="8" s="1"/>
  <c r="I619" i="8"/>
  <c r="I618" i="8"/>
  <c r="J618" i="8" s="1"/>
  <c r="I617" i="8"/>
  <c r="I616" i="8"/>
  <c r="I615" i="8"/>
  <c r="I614" i="8"/>
  <c r="I613" i="8"/>
  <c r="J613" i="8"/>
  <c r="I612" i="8"/>
  <c r="J612" i="8" s="1"/>
  <c r="I611" i="8"/>
  <c r="J611" i="8"/>
  <c r="I610" i="8"/>
  <c r="I609" i="8"/>
  <c r="J609" i="8" s="1"/>
  <c r="K609" i="8" s="1"/>
  <c r="L609" i="8" s="1"/>
  <c r="I608" i="8"/>
  <c r="J608" i="8" s="1"/>
  <c r="K608" i="8" s="1"/>
  <c r="L608" i="8" s="1"/>
  <c r="I607" i="8"/>
  <c r="I606" i="8"/>
  <c r="J606" i="8"/>
  <c r="I605" i="8"/>
  <c r="J605" i="8" s="1"/>
  <c r="I604" i="8"/>
  <c r="I603" i="8"/>
  <c r="J603" i="8" s="1"/>
  <c r="I602" i="8"/>
  <c r="I601" i="8"/>
  <c r="J601" i="8" s="1"/>
  <c r="I600" i="8"/>
  <c r="J600" i="8" s="1"/>
  <c r="I599" i="8"/>
  <c r="J599" i="8" s="1"/>
  <c r="I598" i="8"/>
  <c r="K597" i="8"/>
  <c r="L597" i="8" s="1"/>
  <c r="I597" i="8"/>
  <c r="J597" i="8" s="1"/>
  <c r="I596" i="8"/>
  <c r="J596" i="8" s="1"/>
  <c r="I595" i="8"/>
  <c r="J595" i="8"/>
  <c r="I594" i="8"/>
  <c r="J594" i="8" s="1"/>
  <c r="K594" i="8" s="1"/>
  <c r="L594" i="8" s="1"/>
  <c r="I593" i="8"/>
  <c r="I592" i="8"/>
  <c r="J592" i="8" s="1"/>
  <c r="I591" i="8"/>
  <c r="I590" i="8"/>
  <c r="I589" i="8"/>
  <c r="I588" i="8"/>
  <c r="I587" i="8"/>
  <c r="I586" i="8"/>
  <c r="I585" i="8"/>
  <c r="I584" i="8"/>
  <c r="J584" i="8" s="1"/>
  <c r="I583" i="8"/>
  <c r="I582" i="8"/>
  <c r="I581" i="8"/>
  <c r="I580" i="8"/>
  <c r="J580" i="8"/>
  <c r="I579" i="8"/>
  <c r="J579" i="8" s="1"/>
  <c r="K579" i="8" s="1"/>
  <c r="L579" i="8" s="1"/>
  <c r="I578" i="8"/>
  <c r="I577" i="8"/>
  <c r="K577" i="8" s="1"/>
  <c r="L577" i="8" s="1"/>
  <c r="J577" i="8"/>
  <c r="I576" i="8"/>
  <c r="I575" i="8"/>
  <c r="I574" i="8"/>
  <c r="J574" i="8" s="1"/>
  <c r="I573" i="8"/>
  <c r="I572" i="8"/>
  <c r="I571" i="8"/>
  <c r="J571" i="8" s="1"/>
  <c r="I570" i="8"/>
  <c r="I569" i="8"/>
  <c r="J569" i="8" s="1"/>
  <c r="I568" i="8"/>
  <c r="I567" i="8"/>
  <c r="J567" i="8" s="1"/>
  <c r="I566" i="8"/>
  <c r="I565" i="8"/>
  <c r="J565" i="8" s="1"/>
  <c r="I564" i="8"/>
  <c r="I563" i="8"/>
  <c r="J563" i="8" s="1"/>
  <c r="K563" i="8" s="1"/>
  <c r="L563" i="8" s="1"/>
  <c r="I562" i="8"/>
  <c r="J562" i="8" s="1"/>
  <c r="I561" i="8"/>
  <c r="J561" i="8"/>
  <c r="J560" i="8"/>
  <c r="K560" i="8" s="1"/>
  <c r="L560" i="8" s="1"/>
  <c r="I560" i="8"/>
  <c r="I559" i="8"/>
  <c r="I558" i="8"/>
  <c r="I557" i="8"/>
  <c r="J557" i="8" s="1"/>
  <c r="I556" i="8"/>
  <c r="J556" i="8" s="1"/>
  <c r="I555" i="8"/>
  <c r="J555" i="8" s="1"/>
  <c r="I554" i="8"/>
  <c r="J554" i="8" s="1"/>
  <c r="I553" i="8"/>
  <c r="J553" i="8" s="1"/>
  <c r="I552" i="8"/>
  <c r="J552" i="8" s="1"/>
  <c r="I551" i="8"/>
  <c r="J551" i="8" s="1"/>
  <c r="K551" i="8"/>
  <c r="L551" i="8" s="1"/>
  <c r="I550" i="8"/>
  <c r="I549" i="8"/>
  <c r="J549" i="8" s="1"/>
  <c r="I548" i="8"/>
  <c r="J548" i="8" s="1"/>
  <c r="I547" i="8"/>
  <c r="J547" i="8" s="1"/>
  <c r="I546" i="8"/>
  <c r="I545" i="8"/>
  <c r="J545" i="8" s="1"/>
  <c r="I544" i="8"/>
  <c r="I543" i="8"/>
  <c r="I542" i="8"/>
  <c r="J542" i="8" s="1"/>
  <c r="I541" i="8"/>
  <c r="J541" i="8" s="1"/>
  <c r="I540" i="8"/>
  <c r="I539" i="8"/>
  <c r="J539" i="8" s="1"/>
  <c r="I538" i="8"/>
  <c r="J538" i="8"/>
  <c r="K537" i="8"/>
  <c r="L537" i="8" s="1"/>
  <c r="I537" i="8"/>
  <c r="J537" i="8" s="1"/>
  <c r="I536" i="8"/>
  <c r="J536" i="8" s="1"/>
  <c r="I535" i="8"/>
  <c r="I534" i="8"/>
  <c r="J534" i="8" s="1"/>
  <c r="I533" i="8"/>
  <c r="I532" i="8"/>
  <c r="I531" i="8"/>
  <c r="J531" i="8" s="1"/>
  <c r="K531" i="8" s="1"/>
  <c r="L531" i="8" s="1"/>
  <c r="I530" i="8"/>
  <c r="J530" i="8" s="1"/>
  <c r="I529" i="8"/>
  <c r="I528" i="8"/>
  <c r="J528" i="8" s="1"/>
  <c r="I527" i="8"/>
  <c r="I526" i="8"/>
  <c r="I525" i="8"/>
  <c r="I524" i="8"/>
  <c r="I523" i="8"/>
  <c r="I522" i="8"/>
  <c r="J522" i="8" s="1"/>
  <c r="K522" i="8" s="1"/>
  <c r="L522" i="8" s="1"/>
  <c r="I521" i="8"/>
  <c r="I520" i="8"/>
  <c r="J520" i="8"/>
  <c r="I519" i="8"/>
  <c r="I518" i="8"/>
  <c r="I517" i="8"/>
  <c r="I516" i="8"/>
  <c r="J516" i="8"/>
  <c r="I515" i="8"/>
  <c r="I514" i="8"/>
  <c r="I513" i="8"/>
  <c r="I512" i="8"/>
  <c r="J512" i="8" s="1"/>
  <c r="I511" i="8"/>
  <c r="J511" i="8"/>
  <c r="I510" i="8"/>
  <c r="J510" i="8" s="1"/>
  <c r="I509" i="8"/>
  <c r="I508" i="8"/>
  <c r="I507" i="8"/>
  <c r="J507" i="8" s="1"/>
  <c r="I506" i="8"/>
  <c r="J506" i="8"/>
  <c r="I505" i="8"/>
  <c r="I504" i="8"/>
  <c r="J504" i="8" s="1"/>
  <c r="I503" i="8"/>
  <c r="J502" i="8"/>
  <c r="I502" i="8"/>
  <c r="I501" i="8"/>
  <c r="I500" i="8"/>
  <c r="I499" i="8"/>
  <c r="I498" i="8"/>
  <c r="J498" i="8" s="1"/>
  <c r="I497" i="8"/>
  <c r="I496" i="8"/>
  <c r="J496" i="8" s="1"/>
  <c r="K496" i="8" s="1"/>
  <c r="L496" i="8" s="1"/>
  <c r="I495" i="8"/>
  <c r="J495" i="8"/>
  <c r="I494" i="8"/>
  <c r="J494" i="8" s="1"/>
  <c r="I493" i="8"/>
  <c r="I492" i="8"/>
  <c r="I491" i="8"/>
  <c r="J491" i="8"/>
  <c r="I490" i="8"/>
  <c r="J490" i="8" s="1"/>
  <c r="I489" i="8"/>
  <c r="I488" i="8"/>
  <c r="I487" i="8"/>
  <c r="J487" i="8"/>
  <c r="K487" i="8" s="1"/>
  <c r="L487" i="8" s="1"/>
  <c r="I486" i="8"/>
  <c r="I485" i="8"/>
  <c r="J485" i="8" s="1"/>
  <c r="I484" i="8"/>
  <c r="I483" i="8"/>
  <c r="J483" i="8"/>
  <c r="I482" i="8"/>
  <c r="J482" i="8" s="1"/>
  <c r="I481" i="8"/>
  <c r="J481" i="8" s="1"/>
  <c r="I480" i="8"/>
  <c r="J480" i="8" s="1"/>
  <c r="I479" i="8"/>
  <c r="J479" i="8" s="1"/>
  <c r="I478" i="8"/>
  <c r="J478" i="8"/>
  <c r="I477" i="8"/>
  <c r="I476" i="8"/>
  <c r="I475" i="8"/>
  <c r="J475" i="8" s="1"/>
  <c r="I474" i="8"/>
  <c r="J474" i="8" s="1"/>
  <c r="I473" i="8"/>
  <c r="J473" i="8" s="1"/>
  <c r="I472" i="8"/>
  <c r="J472" i="8" s="1"/>
  <c r="I471" i="8"/>
  <c r="J471" i="8" s="1"/>
  <c r="I470" i="8"/>
  <c r="J470" i="8"/>
  <c r="K470" i="8"/>
  <c r="L470" i="8"/>
  <c r="I469" i="8"/>
  <c r="J469" i="8" s="1"/>
  <c r="K469" i="8" s="1"/>
  <c r="L469" i="8" s="1"/>
  <c r="I468" i="8"/>
  <c r="I467" i="8"/>
  <c r="I466" i="8"/>
  <c r="J466" i="8" s="1"/>
  <c r="I465" i="8"/>
  <c r="I464" i="8"/>
  <c r="I463" i="8"/>
  <c r="K463" i="8" s="1"/>
  <c r="L463" i="8" s="1"/>
  <c r="J463" i="8"/>
  <c r="I462" i="8"/>
  <c r="I461" i="8"/>
  <c r="J461" i="8" s="1"/>
  <c r="I460" i="8"/>
  <c r="I459" i="8"/>
  <c r="J459" i="8"/>
  <c r="I458" i="8"/>
  <c r="J458" i="8" s="1"/>
  <c r="I457" i="8"/>
  <c r="J457" i="8" s="1"/>
  <c r="I456" i="8"/>
  <c r="J456" i="8" s="1"/>
  <c r="I455" i="8"/>
  <c r="J455" i="8" s="1"/>
  <c r="I454" i="8"/>
  <c r="J454" i="8"/>
  <c r="I453" i="8"/>
  <c r="J453" i="8" s="1"/>
  <c r="K453" i="8"/>
  <c r="L453" i="8" s="1"/>
  <c r="I452" i="8"/>
  <c r="I451" i="8"/>
  <c r="J451" i="8" s="1"/>
  <c r="K451" i="8" s="1"/>
  <c r="L451" i="8" s="1"/>
  <c r="I450" i="8"/>
  <c r="J450" i="8"/>
  <c r="I449" i="8"/>
  <c r="I448" i="8"/>
  <c r="J448" i="8" s="1"/>
  <c r="K448" i="8" s="1"/>
  <c r="L448" i="8" s="1"/>
  <c r="I447" i="8"/>
  <c r="I446" i="8"/>
  <c r="J446" i="8"/>
  <c r="K446" i="8" s="1"/>
  <c r="L446" i="8" s="1"/>
  <c r="I445" i="8"/>
  <c r="I444" i="8"/>
  <c r="I443" i="8"/>
  <c r="J443" i="8" s="1"/>
  <c r="K443" i="8" s="1"/>
  <c r="L443" i="8" s="1"/>
  <c r="I442" i="8"/>
  <c r="J442" i="8" s="1"/>
  <c r="I441" i="8"/>
  <c r="J441" i="8" s="1"/>
  <c r="I440" i="8"/>
  <c r="J440" i="8" s="1"/>
  <c r="I439" i="8"/>
  <c r="J439" i="8"/>
  <c r="I438" i="8"/>
  <c r="J438" i="8" s="1"/>
  <c r="I437" i="8"/>
  <c r="J437" i="8" s="1"/>
  <c r="K437" i="8"/>
  <c r="L437" i="8" s="1"/>
  <c r="I436" i="8"/>
  <c r="I435" i="8"/>
  <c r="I434" i="8"/>
  <c r="J434" i="8" s="1"/>
  <c r="I433" i="8"/>
  <c r="I432" i="8"/>
  <c r="I431" i="8"/>
  <c r="J431" i="8" s="1"/>
  <c r="I430" i="8"/>
  <c r="J430" i="8"/>
  <c r="K430" i="8" s="1"/>
  <c r="L430" i="8" s="1"/>
  <c r="I429" i="8"/>
  <c r="J429" i="8" s="1"/>
  <c r="K429" i="8" s="1"/>
  <c r="L429" i="8" s="1"/>
  <c r="I428" i="8"/>
  <c r="I427" i="8"/>
  <c r="J427" i="8" s="1"/>
  <c r="I426" i="8"/>
  <c r="J426" i="8" s="1"/>
  <c r="I425" i="8"/>
  <c r="I424" i="8"/>
  <c r="J424" i="8" s="1"/>
  <c r="I423" i="8"/>
  <c r="J423" i="8" s="1"/>
  <c r="K423" i="8"/>
  <c r="L423" i="8" s="1"/>
  <c r="I422" i="8"/>
  <c r="I421" i="8"/>
  <c r="J421" i="8" s="1"/>
  <c r="K421" i="8" s="1"/>
  <c r="L421" i="8" s="1"/>
  <c r="I420" i="8"/>
  <c r="I419" i="8"/>
  <c r="I418" i="8"/>
  <c r="J418" i="8" s="1"/>
  <c r="I417" i="8"/>
  <c r="J417" i="8" s="1"/>
  <c r="I416" i="8"/>
  <c r="J416" i="8" s="1"/>
  <c r="I415" i="8"/>
  <c r="J415" i="8" s="1"/>
  <c r="K415" i="8"/>
  <c r="L415" i="8" s="1"/>
  <c r="I414" i="8"/>
  <c r="J414" i="8"/>
  <c r="I413" i="8"/>
  <c r="J413" i="8" s="1"/>
  <c r="I412" i="8"/>
  <c r="I411" i="8"/>
  <c r="I410" i="8"/>
  <c r="J410" i="8" s="1"/>
  <c r="I409" i="8"/>
  <c r="J409" i="8" s="1"/>
  <c r="I408" i="8"/>
  <c r="J408" i="8"/>
  <c r="K408" i="8" s="1"/>
  <c r="L408" i="8" s="1"/>
  <c r="I407" i="8"/>
  <c r="J407" i="8"/>
  <c r="K407" i="8" s="1"/>
  <c r="L407" i="8" s="1"/>
  <c r="I406" i="8"/>
  <c r="K406" i="8" s="1"/>
  <c r="L406" i="8" s="1"/>
  <c r="J406" i="8"/>
  <c r="I405" i="8"/>
  <c r="J405" i="8" s="1"/>
  <c r="I404" i="8"/>
  <c r="I403" i="8"/>
  <c r="I402" i="8"/>
  <c r="I401" i="8"/>
  <c r="K401" i="8" s="1"/>
  <c r="L401" i="8" s="1"/>
  <c r="J401" i="8"/>
  <c r="I400" i="8"/>
  <c r="J400" i="8"/>
  <c r="I399" i="8"/>
  <c r="J399" i="8" s="1"/>
  <c r="K399" i="8" s="1"/>
  <c r="L399" i="8" s="1"/>
  <c r="I398" i="8"/>
  <c r="J398" i="8" s="1"/>
  <c r="I397" i="8"/>
  <c r="J397" i="8" s="1"/>
  <c r="I396" i="8"/>
  <c r="J396" i="8" s="1"/>
  <c r="I395" i="8"/>
  <c r="J395" i="8"/>
  <c r="K395" i="8"/>
  <c r="L395" i="8" s="1"/>
  <c r="I394" i="8"/>
  <c r="I393" i="8"/>
  <c r="I392" i="8"/>
  <c r="J392" i="8"/>
  <c r="I391" i="8"/>
  <c r="I390" i="8"/>
  <c r="I389" i="8"/>
  <c r="I388" i="8"/>
  <c r="J388" i="8"/>
  <c r="I387" i="8"/>
  <c r="J387" i="8" s="1"/>
  <c r="I386" i="8"/>
  <c r="I385" i="8"/>
  <c r="J385" i="8" s="1"/>
  <c r="I384" i="8"/>
  <c r="J384" i="8" s="1"/>
  <c r="I383" i="8"/>
  <c r="I382" i="8"/>
  <c r="J382" i="8" s="1"/>
  <c r="K382" i="8" s="1"/>
  <c r="L382" i="8" s="1"/>
  <c r="I381" i="8"/>
  <c r="J381" i="8" s="1"/>
  <c r="I380" i="8"/>
  <c r="J380" i="8" s="1"/>
  <c r="K380" i="8" s="1"/>
  <c r="L380" i="8" s="1"/>
  <c r="I379" i="8"/>
  <c r="J379" i="8" s="1"/>
  <c r="K379" i="8" s="1"/>
  <c r="L379" i="8" s="1"/>
  <c r="I378" i="8"/>
  <c r="I377" i="8"/>
  <c r="I376" i="8"/>
  <c r="I375" i="8"/>
  <c r="I374" i="8"/>
  <c r="I373" i="8"/>
  <c r="I372" i="8"/>
  <c r="I371" i="8"/>
  <c r="I370" i="8"/>
  <c r="I369" i="8"/>
  <c r="J369" i="8" s="1"/>
  <c r="K369" i="8" s="1"/>
  <c r="L369" i="8" s="1"/>
  <c r="I368" i="8"/>
  <c r="J368" i="8" s="1"/>
  <c r="I367" i="8"/>
  <c r="J367" i="8" s="1"/>
  <c r="I366" i="8"/>
  <c r="J366" i="8" s="1"/>
  <c r="K366" i="8" s="1"/>
  <c r="L366" i="8" s="1"/>
  <c r="I365" i="8"/>
  <c r="J365" i="8"/>
  <c r="K365" i="8"/>
  <c r="L365" i="8"/>
  <c r="I364" i="8"/>
  <c r="J364" i="8" s="1"/>
  <c r="I363" i="8"/>
  <c r="J363" i="8" s="1"/>
  <c r="I362" i="8"/>
  <c r="I361" i="8"/>
  <c r="J361" i="8" s="1"/>
  <c r="K361" i="8" s="1"/>
  <c r="L361" i="8" s="1"/>
  <c r="I360" i="8"/>
  <c r="I359" i="8"/>
  <c r="I358" i="8"/>
  <c r="J358" i="8" s="1"/>
  <c r="I357" i="8"/>
  <c r="J357" i="8" s="1"/>
  <c r="I356" i="8"/>
  <c r="I355" i="8"/>
  <c r="I354" i="8"/>
  <c r="I353" i="8"/>
  <c r="I352" i="8"/>
  <c r="J352" i="8"/>
  <c r="K352" i="8" s="1"/>
  <c r="L352" i="8" s="1"/>
  <c r="I351" i="8"/>
  <c r="J351" i="8" s="1"/>
  <c r="I350" i="8"/>
  <c r="J350" i="8" s="1"/>
  <c r="I349" i="8"/>
  <c r="J349" i="8" s="1"/>
  <c r="I348" i="8"/>
  <c r="I347" i="8"/>
  <c r="I346" i="8"/>
  <c r="I345" i="8"/>
  <c r="J345" i="8"/>
  <c r="I344" i="8"/>
  <c r="I343" i="8"/>
  <c r="J343" i="8" s="1"/>
  <c r="I342" i="8"/>
  <c r="I341" i="8"/>
  <c r="I340" i="8"/>
  <c r="I339" i="8"/>
  <c r="J339" i="8" s="1"/>
  <c r="I338" i="8"/>
  <c r="I337" i="8"/>
  <c r="I336" i="8"/>
  <c r="J336" i="8" s="1"/>
  <c r="I335" i="8"/>
  <c r="J335" i="8" s="1"/>
  <c r="I334" i="8"/>
  <c r="I333" i="8"/>
  <c r="I332" i="8"/>
  <c r="I331" i="8"/>
  <c r="J331" i="8" s="1"/>
  <c r="I330" i="8"/>
  <c r="I329" i="8"/>
  <c r="I328" i="8"/>
  <c r="J328" i="8" s="1"/>
  <c r="I327" i="8"/>
  <c r="J327" i="8" s="1"/>
  <c r="I326" i="8"/>
  <c r="I325" i="8"/>
  <c r="I324" i="8"/>
  <c r="I323" i="8"/>
  <c r="J323" i="8" s="1"/>
  <c r="I322" i="8"/>
  <c r="I321" i="8"/>
  <c r="I320" i="8"/>
  <c r="J320" i="8" s="1"/>
  <c r="I319" i="8"/>
  <c r="J319" i="8"/>
  <c r="I318" i="8"/>
  <c r="I317" i="8"/>
  <c r="I316" i="8"/>
  <c r="I315" i="8"/>
  <c r="J315" i="8" s="1"/>
  <c r="I314" i="8"/>
  <c r="I313" i="8"/>
  <c r="I312" i="8"/>
  <c r="J312" i="8" s="1"/>
  <c r="I311" i="8"/>
  <c r="J311" i="8" s="1"/>
  <c r="I310" i="8"/>
  <c r="I309" i="8"/>
  <c r="I308" i="8"/>
  <c r="I307" i="8"/>
  <c r="J307" i="8"/>
  <c r="I306" i="8"/>
  <c r="I305" i="8"/>
  <c r="I304" i="8"/>
  <c r="J304" i="8" s="1"/>
  <c r="I303" i="8"/>
  <c r="J303" i="8" s="1"/>
  <c r="K303" i="8" s="1"/>
  <c r="L303" i="8" s="1"/>
  <c r="I302" i="8"/>
  <c r="I301" i="8"/>
  <c r="I300" i="8"/>
  <c r="I299" i="8"/>
  <c r="J299" i="8" s="1"/>
  <c r="I298" i="8"/>
  <c r="I297" i="8"/>
  <c r="I296" i="8"/>
  <c r="J296" i="8" s="1"/>
  <c r="I295" i="8"/>
  <c r="J295" i="8" s="1"/>
  <c r="I294" i="8"/>
  <c r="I293" i="8"/>
  <c r="I292" i="8"/>
  <c r="I291" i="8"/>
  <c r="J291" i="8"/>
  <c r="I290" i="8"/>
  <c r="I289" i="8"/>
  <c r="I288" i="8"/>
  <c r="J288" i="8" s="1"/>
  <c r="I287" i="8"/>
  <c r="J287" i="8" s="1"/>
  <c r="I286" i="8"/>
  <c r="I285" i="8"/>
  <c r="I284" i="8"/>
  <c r="I283" i="8"/>
  <c r="J283" i="8" s="1"/>
  <c r="I282" i="8"/>
  <c r="I281" i="8"/>
  <c r="I280" i="8"/>
  <c r="J280" i="8" s="1"/>
  <c r="I279" i="8"/>
  <c r="J279" i="8"/>
  <c r="I278" i="8"/>
  <c r="I277" i="8"/>
  <c r="I276" i="8"/>
  <c r="I275" i="8"/>
  <c r="J275" i="8" s="1"/>
  <c r="I274" i="8"/>
  <c r="I273" i="8"/>
  <c r="I272" i="8"/>
  <c r="J272" i="8" s="1"/>
  <c r="I271" i="8"/>
  <c r="J271" i="8" s="1"/>
  <c r="I270" i="8"/>
  <c r="I269" i="8"/>
  <c r="I268" i="8"/>
  <c r="I267" i="8"/>
  <c r="J267" i="8" s="1"/>
  <c r="I266" i="8"/>
  <c r="I265" i="8"/>
  <c r="I264" i="8"/>
  <c r="J264" i="8" s="1"/>
  <c r="I263" i="8"/>
  <c r="J263" i="8" s="1"/>
  <c r="I262" i="8"/>
  <c r="I261" i="8"/>
  <c r="I260" i="8"/>
  <c r="I259" i="8"/>
  <c r="J259" i="8"/>
  <c r="I258" i="8"/>
  <c r="I257" i="8"/>
  <c r="I256" i="8"/>
  <c r="J256" i="8" s="1"/>
  <c r="I255" i="8"/>
  <c r="J255" i="8" s="1"/>
  <c r="K255" i="8" s="1"/>
  <c r="L255" i="8" s="1"/>
  <c r="I254" i="8"/>
  <c r="I253" i="8"/>
  <c r="I252" i="8"/>
  <c r="I251" i="8"/>
  <c r="J251" i="8" s="1"/>
  <c r="I250" i="8"/>
  <c r="I249" i="8"/>
  <c r="J248" i="8"/>
  <c r="I248" i="8"/>
  <c r="I247" i="8"/>
  <c r="J247" i="8"/>
  <c r="I246" i="8"/>
  <c r="I245" i="8"/>
  <c r="I244" i="8"/>
  <c r="I243" i="8"/>
  <c r="J243" i="8" s="1"/>
  <c r="I242" i="8"/>
  <c r="I241" i="8"/>
  <c r="I240" i="8"/>
  <c r="J240" i="8" s="1"/>
  <c r="I239" i="8"/>
  <c r="J239" i="8" s="1"/>
  <c r="I238" i="8"/>
  <c r="I237" i="8"/>
  <c r="I236" i="8"/>
  <c r="I235" i="8"/>
  <c r="J235" i="8" s="1"/>
  <c r="I234" i="8"/>
  <c r="I233" i="8"/>
  <c r="I232" i="8"/>
  <c r="J232" i="8" s="1"/>
  <c r="I231" i="8"/>
  <c r="J231" i="8" s="1"/>
  <c r="I230" i="8"/>
  <c r="I229" i="8"/>
  <c r="I228" i="8"/>
  <c r="I227" i="8"/>
  <c r="J227" i="8" s="1"/>
  <c r="I226" i="8"/>
  <c r="I225" i="8"/>
  <c r="I224" i="8"/>
  <c r="J224" i="8" s="1"/>
  <c r="I223" i="8"/>
  <c r="J223" i="8" s="1"/>
  <c r="I222" i="8"/>
  <c r="I221" i="8"/>
  <c r="I220" i="8"/>
  <c r="I219" i="8"/>
  <c r="J219" i="8" s="1"/>
  <c r="I218" i="8"/>
  <c r="I217" i="8"/>
  <c r="I216" i="8"/>
  <c r="J216" i="8" s="1"/>
  <c r="I215" i="8"/>
  <c r="J215" i="8" s="1"/>
  <c r="I214" i="8"/>
  <c r="I213" i="8"/>
  <c r="I212" i="8"/>
  <c r="I211" i="8"/>
  <c r="J211" i="8" s="1"/>
  <c r="I210" i="8"/>
  <c r="I209" i="8"/>
  <c r="I208" i="8"/>
  <c r="J208" i="8" s="1"/>
  <c r="I207" i="8"/>
  <c r="J207" i="8"/>
  <c r="I206" i="8"/>
  <c r="J206" i="8"/>
  <c r="I205" i="8"/>
  <c r="I204" i="8"/>
  <c r="J204" i="8" s="1"/>
  <c r="K204" i="8" s="1"/>
  <c r="L204" i="8" s="1"/>
  <c r="I203" i="8"/>
  <c r="J203" i="8" s="1"/>
  <c r="I202" i="8"/>
  <c r="J202" i="8"/>
  <c r="K202" i="8" s="1"/>
  <c r="L202" i="8" s="1"/>
  <c r="I201" i="8"/>
  <c r="I200" i="8"/>
  <c r="J200" i="8" s="1"/>
  <c r="I199" i="8"/>
  <c r="I198" i="8"/>
  <c r="J198" i="8" s="1"/>
  <c r="K198" i="8" s="1"/>
  <c r="L198" i="8" s="1"/>
  <c r="I197" i="8"/>
  <c r="I196" i="8"/>
  <c r="I195" i="8"/>
  <c r="J195" i="8" s="1"/>
  <c r="I194" i="8"/>
  <c r="I193" i="8"/>
  <c r="J193" i="8" s="1"/>
  <c r="I192" i="8"/>
  <c r="I191" i="8"/>
  <c r="J191" i="8" s="1"/>
  <c r="I190" i="8"/>
  <c r="I189" i="8"/>
  <c r="I188" i="8"/>
  <c r="J188" i="8" s="1"/>
  <c r="I187" i="8"/>
  <c r="J187" i="8" s="1"/>
  <c r="K187" i="8" s="1"/>
  <c r="L187" i="8" s="1"/>
  <c r="I186" i="8"/>
  <c r="I185" i="8"/>
  <c r="I184" i="8"/>
  <c r="J184" i="8" s="1"/>
  <c r="K184" i="8" s="1"/>
  <c r="L184" i="8" s="1"/>
  <c r="I183" i="8"/>
  <c r="J183" i="8" s="1"/>
  <c r="I182" i="8"/>
  <c r="I181" i="8"/>
  <c r="I180" i="8"/>
  <c r="I179" i="8"/>
  <c r="J179" i="8" s="1"/>
  <c r="I178" i="8"/>
  <c r="I177" i="8"/>
  <c r="J177" i="8" s="1"/>
  <c r="I176" i="8"/>
  <c r="I175" i="8"/>
  <c r="J175" i="8" s="1"/>
  <c r="I174" i="8"/>
  <c r="I173" i="8"/>
  <c r="I172" i="8"/>
  <c r="J172" i="8" s="1"/>
  <c r="I171" i="8"/>
  <c r="J171" i="8" s="1"/>
  <c r="I170" i="8"/>
  <c r="I169" i="8"/>
  <c r="I168" i="8"/>
  <c r="J168" i="8" s="1"/>
  <c r="K168" i="8" s="1"/>
  <c r="L168" i="8" s="1"/>
  <c r="I167" i="8"/>
  <c r="J167" i="8" s="1"/>
  <c r="I166" i="8"/>
  <c r="I165" i="8"/>
  <c r="I164" i="8"/>
  <c r="I163" i="8"/>
  <c r="J163" i="8" s="1"/>
  <c r="K163" i="8" s="1"/>
  <c r="L163" i="8" s="1"/>
  <c r="I162" i="8"/>
  <c r="I161" i="8"/>
  <c r="J161" i="8" s="1"/>
  <c r="I160" i="8"/>
  <c r="I159" i="8"/>
  <c r="J159" i="8" s="1"/>
  <c r="I158" i="8"/>
  <c r="I157" i="8"/>
  <c r="I156" i="8"/>
  <c r="J156" i="8" s="1"/>
  <c r="I155" i="8"/>
  <c r="J155" i="8" s="1"/>
  <c r="K155" i="8" s="1"/>
  <c r="L155" i="8" s="1"/>
  <c r="I154" i="8"/>
  <c r="I153" i="8"/>
  <c r="I152" i="8"/>
  <c r="J152" i="8" s="1"/>
  <c r="I151" i="8"/>
  <c r="J151" i="8" s="1"/>
  <c r="I150" i="8"/>
  <c r="J150" i="8" s="1"/>
  <c r="I149" i="8"/>
  <c r="I148" i="8"/>
  <c r="J148" i="8" s="1"/>
  <c r="I147" i="8"/>
  <c r="J147" i="8" s="1"/>
  <c r="I146" i="8"/>
  <c r="I145" i="8"/>
  <c r="I144" i="8"/>
  <c r="J144" i="8" s="1"/>
  <c r="I143" i="8"/>
  <c r="J143" i="8" s="1"/>
  <c r="I142" i="8"/>
  <c r="I141" i="8"/>
  <c r="I140" i="8"/>
  <c r="J140" i="8" s="1"/>
  <c r="I139" i="8"/>
  <c r="J139" i="8" s="1"/>
  <c r="I138" i="8"/>
  <c r="I137" i="8"/>
  <c r="I136" i="8"/>
  <c r="I135" i="8"/>
  <c r="J135" i="8" s="1"/>
  <c r="I134" i="8"/>
  <c r="J134" i="8" s="1"/>
  <c r="I133" i="8"/>
  <c r="I132" i="8"/>
  <c r="I131" i="8"/>
  <c r="J131" i="8" s="1"/>
  <c r="K131" i="8" s="1"/>
  <c r="L131" i="8" s="1"/>
  <c r="I130" i="8"/>
  <c r="I129" i="8"/>
  <c r="I128" i="8"/>
  <c r="J128" i="8" s="1"/>
  <c r="K128" i="8" s="1"/>
  <c r="L128" i="8" s="1"/>
  <c r="I127" i="8"/>
  <c r="J127" i="8"/>
  <c r="I126" i="8"/>
  <c r="I125" i="8"/>
  <c r="I124" i="8"/>
  <c r="J124" i="8" s="1"/>
  <c r="I123" i="8"/>
  <c r="J123" i="8" s="1"/>
  <c r="K123" i="8" s="1"/>
  <c r="I122" i="8"/>
  <c r="I121" i="8"/>
  <c r="I120" i="8"/>
  <c r="J120" i="8" s="1"/>
  <c r="K120" i="8" s="1"/>
  <c r="L120" i="8" s="1"/>
  <c r="I119" i="8"/>
  <c r="J119" i="8"/>
  <c r="I118" i="8"/>
  <c r="J118" i="8" s="1"/>
  <c r="K118" i="8" s="1"/>
  <c r="L118" i="8" s="1"/>
  <c r="I117" i="8"/>
  <c r="J116" i="8"/>
  <c r="K116" i="8" s="1"/>
  <c r="L116" i="8" s="1"/>
  <c r="I116" i="8"/>
  <c r="I115" i="8"/>
  <c r="I114" i="8"/>
  <c r="J114" i="8" s="1"/>
  <c r="K114" i="8" s="1"/>
  <c r="I113" i="8"/>
  <c r="J113" i="8"/>
  <c r="I112" i="8"/>
  <c r="I111" i="8"/>
  <c r="J111" i="8"/>
  <c r="I110" i="8"/>
  <c r="J110" i="8" s="1"/>
  <c r="I109" i="8"/>
  <c r="I108" i="8"/>
  <c r="J108" i="8" s="1"/>
  <c r="I107" i="8"/>
  <c r="J107" i="8"/>
  <c r="I106" i="8"/>
  <c r="I105" i="8"/>
  <c r="I104" i="8"/>
  <c r="I103" i="8"/>
  <c r="J103" i="8" s="1"/>
  <c r="I102" i="8"/>
  <c r="J102" i="8" s="1"/>
  <c r="K102" i="8" s="1"/>
  <c r="L102" i="8" s="1"/>
  <c r="I101" i="8"/>
  <c r="J100" i="8"/>
  <c r="K100" i="8" s="1"/>
  <c r="L100" i="8" s="1"/>
  <c r="I100" i="8"/>
  <c r="I99" i="8"/>
  <c r="J99" i="8" s="1"/>
  <c r="I98" i="8"/>
  <c r="J98" i="8"/>
  <c r="I97" i="8"/>
  <c r="I96" i="8"/>
  <c r="I95" i="8"/>
  <c r="J95" i="8" s="1"/>
  <c r="I94" i="8"/>
  <c r="I93" i="8"/>
  <c r="J93" i="8" s="1"/>
  <c r="K93" i="8" s="1"/>
  <c r="L93" i="8" s="1"/>
  <c r="I92" i="8"/>
  <c r="I91" i="8"/>
  <c r="I90" i="8"/>
  <c r="J90" i="8" s="1"/>
  <c r="K90" i="8" s="1"/>
  <c r="L90" i="8" s="1"/>
  <c r="I89" i="8"/>
  <c r="J89" i="8"/>
  <c r="K89" i="8"/>
  <c r="L89" i="8" s="1"/>
  <c r="I88" i="8"/>
  <c r="I87" i="8"/>
  <c r="J87" i="8" s="1"/>
  <c r="L86" i="8"/>
  <c r="I86" i="8"/>
  <c r="J86" i="8" s="1"/>
  <c r="K86" i="8" s="1"/>
  <c r="I85" i="8"/>
  <c r="J85" i="8"/>
  <c r="K85" i="8" s="1"/>
  <c r="L85" i="8" s="1"/>
  <c r="I84" i="8"/>
  <c r="J84" i="8" s="1"/>
  <c r="I83" i="8"/>
  <c r="I82" i="8"/>
  <c r="J82" i="8" s="1"/>
  <c r="K82" i="8" s="1"/>
  <c r="L82" i="8" s="1"/>
  <c r="I81" i="8"/>
  <c r="J81" i="8"/>
  <c r="I80" i="8"/>
  <c r="I79" i="8"/>
  <c r="J79" i="8"/>
  <c r="I78" i="8"/>
  <c r="J78" i="8" s="1"/>
  <c r="I77" i="8"/>
  <c r="J77" i="8" s="1"/>
  <c r="I76" i="8"/>
  <c r="J76" i="8" s="1"/>
  <c r="K76" i="8" s="1"/>
  <c r="L76" i="8" s="1"/>
  <c r="I75" i="8"/>
  <c r="I74" i="8"/>
  <c r="J74" i="8" s="1"/>
  <c r="I73" i="8"/>
  <c r="I72" i="8"/>
  <c r="J72" i="8" s="1"/>
  <c r="I71" i="8"/>
  <c r="I70" i="8"/>
  <c r="I69" i="8"/>
  <c r="I68" i="8"/>
  <c r="I67" i="8"/>
  <c r="I66" i="8"/>
  <c r="I65" i="8"/>
  <c r="J65" i="8" s="1"/>
  <c r="I64" i="8"/>
  <c r="I63" i="8"/>
  <c r="J63" i="8" s="1"/>
  <c r="I62" i="8"/>
  <c r="J62" i="8"/>
  <c r="I61" i="8"/>
  <c r="I60" i="8"/>
  <c r="I59" i="8"/>
  <c r="J59" i="8" s="1"/>
  <c r="I58" i="8"/>
  <c r="I57" i="8"/>
  <c r="J57" i="8" s="1"/>
  <c r="I56" i="8"/>
  <c r="J56" i="8" s="1"/>
  <c r="I55" i="8"/>
  <c r="J55" i="8" s="1"/>
  <c r="I54" i="8"/>
  <c r="I53" i="8"/>
  <c r="J53" i="8"/>
  <c r="K53" i="8" s="1"/>
  <c r="L53" i="8" s="1"/>
  <c r="I52" i="8"/>
  <c r="J52" i="8"/>
  <c r="I51" i="8"/>
  <c r="J51" i="8"/>
  <c r="I50" i="8"/>
  <c r="I49" i="8"/>
  <c r="I48" i="8"/>
  <c r="J48" i="8" s="1"/>
  <c r="K48" i="8" s="1"/>
  <c r="L48" i="8" s="1"/>
  <c r="I47" i="8"/>
  <c r="J47" i="8" s="1"/>
  <c r="I46" i="8"/>
  <c r="J46" i="8" s="1"/>
  <c r="I45" i="8"/>
  <c r="J45" i="8" s="1"/>
  <c r="I44" i="8"/>
  <c r="I43" i="8"/>
  <c r="I42" i="8"/>
  <c r="J42" i="8"/>
  <c r="I41" i="8"/>
  <c r="J41" i="8" s="1"/>
  <c r="K41" i="8" s="1"/>
  <c r="L41" i="8" s="1"/>
  <c r="I40" i="8"/>
  <c r="K40" i="8" s="1"/>
  <c r="L40" i="8" s="1"/>
  <c r="J40" i="8"/>
  <c r="I39" i="8"/>
  <c r="J39" i="8" s="1"/>
  <c r="I38" i="8"/>
  <c r="I37" i="8"/>
  <c r="J37" i="8"/>
  <c r="K37" i="8" s="1"/>
  <c r="L37" i="8" s="1"/>
  <c r="I36" i="8"/>
  <c r="I35" i="8"/>
  <c r="J35" i="8" s="1"/>
  <c r="I34" i="8"/>
  <c r="I33" i="8"/>
  <c r="J33" i="8" s="1"/>
  <c r="I32" i="8"/>
  <c r="I31" i="8"/>
  <c r="I30" i="8"/>
  <c r="J30" i="8" s="1"/>
  <c r="I29" i="8"/>
  <c r="J29" i="8"/>
  <c r="I28" i="8"/>
  <c r="J28" i="8" s="1"/>
  <c r="I27" i="8"/>
  <c r="I26" i="8"/>
  <c r="I25" i="8"/>
  <c r="I24" i="8"/>
  <c r="J24" i="8" s="1"/>
  <c r="I23" i="8"/>
  <c r="J23" i="8" s="1"/>
  <c r="I22" i="8"/>
  <c r="I21" i="8"/>
  <c r="J21" i="8" s="1"/>
  <c r="I20" i="8"/>
  <c r="J20" i="8" s="1"/>
  <c r="I19" i="8"/>
  <c r="I18" i="8"/>
  <c r="J18" i="8" s="1"/>
  <c r="I17" i="8"/>
  <c r="J17" i="8" s="1"/>
  <c r="I16" i="8"/>
  <c r="J16" i="8" s="1"/>
  <c r="I15" i="8"/>
  <c r="I14" i="8"/>
  <c r="I13" i="8"/>
  <c r="J13" i="8"/>
  <c r="I12" i="8"/>
  <c r="I11" i="8"/>
  <c r="I10" i="8"/>
  <c r="I9" i="8"/>
  <c r="J9" i="8" s="1"/>
  <c r="I8" i="8"/>
  <c r="J8" i="8" s="1"/>
  <c r="I7" i="8"/>
  <c r="I6" i="8"/>
  <c r="I5" i="8"/>
  <c r="J5" i="8" s="1"/>
  <c r="K968" i="2"/>
  <c r="L968" i="2"/>
  <c r="K967" i="2"/>
  <c r="K966" i="2"/>
  <c r="L966" i="2" s="1"/>
  <c r="K965" i="2"/>
  <c r="L965" i="2" s="1"/>
  <c r="M965" i="2" s="1"/>
  <c r="N965" i="2" s="1"/>
  <c r="O965" i="2" s="1"/>
  <c r="K964" i="2"/>
  <c r="L964" i="2" s="1"/>
  <c r="K963" i="2"/>
  <c r="K962" i="2"/>
  <c r="L962" i="2"/>
  <c r="K961" i="2"/>
  <c r="L961" i="2" s="1"/>
  <c r="K960" i="2"/>
  <c r="L960" i="2"/>
  <c r="K959" i="2"/>
  <c r="L959" i="2" s="1"/>
  <c r="K958" i="2"/>
  <c r="L958" i="2"/>
  <c r="K957" i="2"/>
  <c r="K956" i="2"/>
  <c r="L956" i="2" s="1"/>
  <c r="K955" i="2"/>
  <c r="K954" i="2"/>
  <c r="K953" i="2"/>
  <c r="K952" i="2"/>
  <c r="K951" i="2"/>
  <c r="M951" i="2" s="1"/>
  <c r="N951" i="2" s="1"/>
  <c r="O951" i="2" s="1"/>
  <c r="L951" i="2"/>
  <c r="K950" i="2"/>
  <c r="L950" i="2" s="1"/>
  <c r="K949" i="2"/>
  <c r="K948" i="2"/>
  <c r="K947" i="2"/>
  <c r="K946" i="2"/>
  <c r="L946" i="2"/>
  <c r="M946" i="2" s="1"/>
  <c r="N946" i="2" s="1"/>
  <c r="O946" i="2" s="1"/>
  <c r="K945" i="2"/>
  <c r="L945" i="2" s="1"/>
  <c r="K944" i="2"/>
  <c r="K943" i="2"/>
  <c r="L943" i="2" s="1"/>
  <c r="K942" i="2"/>
  <c r="K941" i="2"/>
  <c r="K940" i="2"/>
  <c r="M940" i="2" s="1"/>
  <c r="N940" i="2" s="1"/>
  <c r="O940" i="2" s="1"/>
  <c r="L940" i="2"/>
  <c r="K939" i="2"/>
  <c r="L939" i="2" s="1"/>
  <c r="K938" i="2"/>
  <c r="L938" i="2" s="1"/>
  <c r="K937" i="2"/>
  <c r="K936" i="2"/>
  <c r="L936" i="2" s="1"/>
  <c r="K935" i="2"/>
  <c r="K934" i="2"/>
  <c r="L934" i="2" s="1"/>
  <c r="M934" i="2" s="1"/>
  <c r="N934" i="2" s="1"/>
  <c r="O934" i="2" s="1"/>
  <c r="K933" i="2"/>
  <c r="K932" i="2"/>
  <c r="K931" i="2"/>
  <c r="K930" i="2"/>
  <c r="L930" i="2" s="1"/>
  <c r="K929" i="2"/>
  <c r="L929" i="2" s="1"/>
  <c r="K928" i="2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K920" i="2"/>
  <c r="K919" i="2"/>
  <c r="K918" i="2"/>
  <c r="L918" i="2" s="1"/>
  <c r="K917" i="2"/>
  <c r="L917" i="2" s="1"/>
  <c r="K916" i="2"/>
  <c r="K915" i="2"/>
  <c r="L915" i="2" s="1"/>
  <c r="K914" i="2"/>
  <c r="K913" i="2"/>
  <c r="L913" i="2" s="1"/>
  <c r="M913" i="2" s="1"/>
  <c r="N913" i="2" s="1"/>
  <c r="O913" i="2" s="1"/>
  <c r="K912" i="2"/>
  <c r="L912" i="2" s="1"/>
  <c r="K911" i="2"/>
  <c r="K910" i="2"/>
  <c r="L910" i="2" s="1"/>
  <c r="K909" i="2"/>
  <c r="K908" i="2"/>
  <c r="L908" i="2" s="1"/>
  <c r="K907" i="2"/>
  <c r="L907" i="2" s="1"/>
  <c r="K906" i="2"/>
  <c r="K905" i="2"/>
  <c r="L905" i="2" s="1"/>
  <c r="K904" i="2"/>
  <c r="L904" i="2" s="1"/>
  <c r="K903" i="2"/>
  <c r="K902" i="2"/>
  <c r="K901" i="2"/>
  <c r="L901" i="2" s="1"/>
  <c r="K900" i="2"/>
  <c r="L900" i="2"/>
  <c r="M900" i="2" s="1"/>
  <c r="N900" i="2" s="1"/>
  <c r="O900" i="2" s="1"/>
  <c r="K899" i="2"/>
  <c r="L899" i="2" s="1"/>
  <c r="K898" i="2"/>
  <c r="K897" i="2"/>
  <c r="L897" i="2" s="1"/>
  <c r="K896" i="2"/>
  <c r="K895" i="2"/>
  <c r="K894" i="2"/>
  <c r="L894" i="2" s="1"/>
  <c r="K893" i="2"/>
  <c r="L893" i="2" s="1"/>
  <c r="K892" i="2"/>
  <c r="L892" i="2" s="1"/>
  <c r="M892" i="2" s="1"/>
  <c r="N892" i="2" s="1"/>
  <c r="O892" i="2" s="1"/>
  <c r="K891" i="2"/>
  <c r="L891" i="2" s="1"/>
  <c r="K890" i="2"/>
  <c r="L890" i="2" s="1"/>
  <c r="K889" i="2"/>
  <c r="K888" i="2"/>
  <c r="K887" i="2"/>
  <c r="L887" i="2" s="1"/>
  <c r="K886" i="2"/>
  <c r="L886" i="2" s="1"/>
  <c r="K885" i="2"/>
  <c r="K884" i="2"/>
  <c r="K883" i="2"/>
  <c r="L883" i="2" s="1"/>
  <c r="K882" i="2"/>
  <c r="L882" i="2" s="1"/>
  <c r="K881" i="2"/>
  <c r="L881" i="2"/>
  <c r="K880" i="2"/>
  <c r="K879" i="2"/>
  <c r="L879" i="2"/>
  <c r="K878" i="2"/>
  <c r="L878" i="2"/>
  <c r="K877" i="2"/>
  <c r="K876" i="2"/>
  <c r="L876" i="2" s="1"/>
  <c r="K875" i="2"/>
  <c r="L875" i="2" s="1"/>
  <c r="M875" i="2" s="1"/>
  <c r="N875" i="2" s="1"/>
  <c r="O875" i="2" s="1"/>
  <c r="K874" i="2"/>
  <c r="K873" i="2"/>
  <c r="L873" i="2" s="1"/>
  <c r="K872" i="2"/>
  <c r="L872" i="2" s="1"/>
  <c r="K871" i="2"/>
  <c r="L871" i="2"/>
  <c r="M871" i="2" s="1"/>
  <c r="N871" i="2" s="1"/>
  <c r="O871" i="2" s="1"/>
  <c r="K870" i="2"/>
  <c r="L870" i="2" s="1"/>
  <c r="K869" i="2"/>
  <c r="L869" i="2" s="1"/>
  <c r="K868" i="2"/>
  <c r="L868" i="2" s="1"/>
  <c r="K867" i="2"/>
  <c r="L867" i="2" s="1"/>
  <c r="K866" i="2"/>
  <c r="K865" i="2"/>
  <c r="L865" i="2"/>
  <c r="K864" i="2"/>
  <c r="L864" i="2"/>
  <c r="M864" i="2" s="1"/>
  <c r="N864" i="2" s="1"/>
  <c r="O864" i="2" s="1"/>
  <c r="K863" i="2"/>
  <c r="K862" i="2"/>
  <c r="L862" i="2" s="1"/>
  <c r="K861" i="2"/>
  <c r="L861" i="2"/>
  <c r="K860" i="2"/>
  <c r="K859" i="2"/>
  <c r="M859" i="2" s="1"/>
  <c r="N859" i="2" s="1"/>
  <c r="O859" i="2" s="1"/>
  <c r="L859" i="2"/>
  <c r="K858" i="2"/>
  <c r="L858" i="2" s="1"/>
  <c r="K857" i="2"/>
  <c r="K856" i="2"/>
  <c r="L856" i="2" s="1"/>
  <c r="K855" i="2"/>
  <c r="K854" i="2"/>
  <c r="K853" i="2"/>
  <c r="K852" i="2"/>
  <c r="K851" i="2"/>
  <c r="K850" i="2"/>
  <c r="L850" i="2" s="1"/>
  <c r="M850" i="2" s="1"/>
  <c r="N850" i="2" s="1"/>
  <c r="O850" i="2" s="1"/>
  <c r="K849" i="2"/>
  <c r="K848" i="2"/>
  <c r="L848" i="2"/>
  <c r="K847" i="2"/>
  <c r="K846" i="2"/>
  <c r="K845" i="2"/>
  <c r="L845" i="2" s="1"/>
  <c r="K844" i="2"/>
  <c r="L844" i="2"/>
  <c r="M844" i="2" s="1"/>
  <c r="N844" i="2" s="1"/>
  <c r="O844" i="2" s="1"/>
  <c r="K843" i="2"/>
  <c r="L843" i="2" s="1"/>
  <c r="K842" i="2"/>
  <c r="L842" i="2" s="1"/>
  <c r="K841" i="2"/>
  <c r="K840" i="2"/>
  <c r="K839" i="2"/>
  <c r="K838" i="2"/>
  <c r="L838" i="2"/>
  <c r="M838" i="2"/>
  <c r="N838" i="2" s="1"/>
  <c r="O838" i="2" s="1"/>
  <c r="K837" i="2"/>
  <c r="K836" i="2"/>
  <c r="K835" i="2"/>
  <c r="L835" i="2" s="1"/>
  <c r="K834" i="2"/>
  <c r="M834" i="2" s="1"/>
  <c r="N834" i="2" s="1"/>
  <c r="O834" i="2" s="1"/>
  <c r="L834" i="2"/>
  <c r="K833" i="2"/>
  <c r="L833" i="2" s="1"/>
  <c r="K832" i="2"/>
  <c r="L832" i="2" s="1"/>
  <c r="K831" i="2"/>
  <c r="K830" i="2"/>
  <c r="L830" i="2" s="1"/>
  <c r="K829" i="2"/>
  <c r="K828" i="2"/>
  <c r="L828" i="2"/>
  <c r="M828" i="2" s="1"/>
  <c r="N828" i="2" s="1"/>
  <c r="O828" i="2" s="1"/>
  <c r="K827" i="2"/>
  <c r="L827" i="2" s="1"/>
  <c r="K826" i="2"/>
  <c r="K825" i="2"/>
  <c r="K824" i="2"/>
  <c r="L824" i="2"/>
  <c r="M824" i="2" s="1"/>
  <c r="N824" i="2" s="1"/>
  <c r="O824" i="2" s="1"/>
  <c r="K823" i="2"/>
  <c r="K822" i="2"/>
  <c r="L822" i="2" s="1"/>
  <c r="K821" i="2"/>
  <c r="L821" i="2" s="1"/>
  <c r="K820" i="2"/>
  <c r="K819" i="2"/>
  <c r="K818" i="2"/>
  <c r="L818" i="2"/>
  <c r="K817" i="2"/>
  <c r="K816" i="2"/>
  <c r="L816" i="2" s="1"/>
  <c r="K815" i="2"/>
  <c r="K814" i="2"/>
  <c r="K813" i="2"/>
  <c r="L813" i="2" s="1"/>
  <c r="K812" i="2"/>
  <c r="K811" i="2"/>
  <c r="L811" i="2" s="1"/>
  <c r="K810" i="2"/>
  <c r="L810" i="2" s="1"/>
  <c r="K809" i="2"/>
  <c r="L809" i="2"/>
  <c r="K808" i="2"/>
  <c r="L808" i="2" s="1"/>
  <c r="K807" i="2"/>
  <c r="K806" i="2"/>
  <c r="L806" i="2"/>
  <c r="M806" i="2" s="1"/>
  <c r="N806" i="2" s="1"/>
  <c r="O806" i="2" s="1"/>
  <c r="K805" i="2"/>
  <c r="L805" i="2"/>
  <c r="M805" i="2" s="1"/>
  <c r="N805" i="2" s="1"/>
  <c r="O805" i="2" s="1"/>
  <c r="K804" i="2"/>
  <c r="L804" i="2" s="1"/>
  <c r="K803" i="2"/>
  <c r="K802" i="2"/>
  <c r="L802" i="2" s="1"/>
  <c r="K801" i="2"/>
  <c r="K800" i="2"/>
  <c r="L800" i="2" s="1"/>
  <c r="M800" i="2" s="1"/>
  <c r="N800" i="2" s="1"/>
  <c r="O800" i="2" s="1"/>
  <c r="K799" i="2"/>
  <c r="L799" i="2" s="1"/>
  <c r="K798" i="2"/>
  <c r="L798" i="2" s="1"/>
  <c r="K797" i="2"/>
  <c r="K796" i="2"/>
  <c r="K795" i="2"/>
  <c r="K794" i="2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K787" i="2"/>
  <c r="K786" i="2"/>
  <c r="L786" i="2" s="1"/>
  <c r="K785" i="2"/>
  <c r="L785" i="2" s="1"/>
  <c r="K784" i="2"/>
  <c r="K783" i="2"/>
  <c r="K782" i="2"/>
  <c r="L782" i="2" s="1"/>
  <c r="M782" i="2" s="1"/>
  <c r="N782" i="2" s="1"/>
  <c r="O782" i="2" s="1"/>
  <c r="K781" i="2"/>
  <c r="K780" i="2"/>
  <c r="L780" i="2" s="1"/>
  <c r="K779" i="2"/>
  <c r="L779" i="2" s="1"/>
  <c r="K778" i="2"/>
  <c r="K777" i="2"/>
  <c r="L777" i="2" s="1"/>
  <c r="M777" i="2" s="1"/>
  <c r="N777" i="2" s="1"/>
  <c r="O777" i="2" s="1"/>
  <c r="K776" i="2"/>
  <c r="L776" i="2" s="1"/>
  <c r="M776" i="2"/>
  <c r="N776" i="2" s="1"/>
  <c r="O776" i="2" s="1"/>
  <c r="K775" i="2"/>
  <c r="L775" i="2" s="1"/>
  <c r="K774" i="2"/>
  <c r="L774" i="2" s="1"/>
  <c r="K773" i="2"/>
  <c r="L773" i="2"/>
  <c r="K772" i="2"/>
  <c r="K771" i="2"/>
  <c r="K770" i="2"/>
  <c r="L770" i="2" s="1"/>
  <c r="K769" i="2"/>
  <c r="L769" i="2"/>
  <c r="M769" i="2" s="1"/>
  <c r="N769" i="2" s="1"/>
  <c r="O769" i="2" s="1"/>
  <c r="K768" i="2"/>
  <c r="L768" i="2" s="1"/>
  <c r="K767" i="2"/>
  <c r="K766" i="2"/>
  <c r="L766" i="2" s="1"/>
  <c r="K765" i="2"/>
  <c r="L765" i="2" s="1"/>
  <c r="K764" i="2"/>
  <c r="L764" i="2"/>
  <c r="K763" i="2"/>
  <c r="K762" i="2"/>
  <c r="L762" i="2" s="1"/>
  <c r="K761" i="2"/>
  <c r="L761" i="2" s="1"/>
  <c r="K760" i="2"/>
  <c r="L760" i="2" s="1"/>
  <c r="K759" i="2"/>
  <c r="L759" i="2"/>
  <c r="K758" i="2"/>
  <c r="L758" i="2" s="1"/>
  <c r="K757" i="2"/>
  <c r="L757" i="2" s="1"/>
  <c r="K756" i="2"/>
  <c r="L756" i="2" s="1"/>
  <c r="K755" i="2"/>
  <c r="L755" i="2" s="1"/>
  <c r="K754" i="2"/>
  <c r="K753" i="2"/>
  <c r="K752" i="2"/>
  <c r="L752" i="2" s="1"/>
  <c r="K751" i="2"/>
  <c r="L751" i="2" s="1"/>
  <c r="K750" i="2"/>
  <c r="K749" i="2"/>
  <c r="L749" i="2" s="1"/>
  <c r="K748" i="2"/>
  <c r="L748" i="2" s="1"/>
  <c r="K747" i="2"/>
  <c r="L747" i="2" s="1"/>
  <c r="K746" i="2"/>
  <c r="L746" i="2" s="1"/>
  <c r="K745" i="2"/>
  <c r="K744" i="2"/>
  <c r="K743" i="2"/>
  <c r="L743" i="2" s="1"/>
  <c r="K742" i="2"/>
  <c r="K741" i="2"/>
  <c r="L741" i="2" s="1"/>
  <c r="K740" i="2"/>
  <c r="L740" i="2" s="1"/>
  <c r="K739" i="2"/>
  <c r="L739" i="2" s="1"/>
  <c r="K738" i="2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K728" i="2"/>
  <c r="L728" i="2"/>
  <c r="M728" i="2" s="1"/>
  <c r="N728" i="2" s="1"/>
  <c r="O728" i="2" s="1"/>
  <c r="K727" i="2"/>
  <c r="K726" i="2"/>
  <c r="L726" i="2" s="1"/>
  <c r="K725" i="2"/>
  <c r="L725" i="2"/>
  <c r="K724" i="2"/>
  <c r="K723" i="2"/>
  <c r="K722" i="2"/>
  <c r="L722" i="2" s="1"/>
  <c r="K721" i="2"/>
  <c r="L721" i="2" s="1"/>
  <c r="K720" i="2"/>
  <c r="L720" i="2" s="1"/>
  <c r="K719" i="2"/>
  <c r="L719" i="2"/>
  <c r="K718" i="2"/>
  <c r="K717" i="2"/>
  <c r="L717" i="2" s="1"/>
  <c r="K716" i="2"/>
  <c r="L716" i="2" s="1"/>
  <c r="K715" i="2"/>
  <c r="L715" i="2"/>
  <c r="K714" i="2"/>
  <c r="L714" i="2"/>
  <c r="K713" i="2"/>
  <c r="L713" i="2" s="1"/>
  <c r="K712" i="2"/>
  <c r="L712" i="2" s="1"/>
  <c r="K711" i="2"/>
  <c r="K710" i="2"/>
  <c r="K709" i="2"/>
  <c r="L709" i="2" s="1"/>
  <c r="M709" i="2" s="1"/>
  <c r="N709" i="2" s="1"/>
  <c r="O709" i="2" s="1"/>
  <c r="K708" i="2"/>
  <c r="L708" i="2" s="1"/>
  <c r="K707" i="2"/>
  <c r="K706" i="2"/>
  <c r="L706" i="2" s="1"/>
  <c r="K705" i="2"/>
  <c r="K704" i="2"/>
  <c r="L704" i="2" s="1"/>
  <c r="K703" i="2"/>
  <c r="L703" i="2" s="1"/>
  <c r="K702" i="2"/>
  <c r="M702" i="2" s="1"/>
  <c r="N702" i="2" s="1"/>
  <c r="O702" i="2" s="1"/>
  <c r="L702" i="2"/>
  <c r="K701" i="2"/>
  <c r="L701" i="2" s="1"/>
  <c r="K700" i="2"/>
  <c r="L700" i="2" s="1"/>
  <c r="K699" i="2"/>
  <c r="L699" i="2"/>
  <c r="K698" i="2"/>
  <c r="L698" i="2" s="1"/>
  <c r="K697" i="2"/>
  <c r="L697" i="2" s="1"/>
  <c r="K696" i="2"/>
  <c r="K695" i="2"/>
  <c r="K694" i="2"/>
  <c r="L694" i="2" s="1"/>
  <c r="K693" i="2"/>
  <c r="L693" i="2" s="1"/>
  <c r="K692" i="2"/>
  <c r="L692" i="2" s="1"/>
  <c r="K691" i="2"/>
  <c r="K690" i="2"/>
  <c r="L690" i="2" s="1"/>
  <c r="K689" i="2"/>
  <c r="K688" i="2"/>
  <c r="L688" i="2" s="1"/>
  <c r="K687" i="2"/>
  <c r="L687" i="2"/>
  <c r="K686" i="2"/>
  <c r="L686" i="2" s="1"/>
  <c r="K685" i="2"/>
  <c r="L685" i="2" s="1"/>
  <c r="K684" i="2"/>
  <c r="L684" i="2" s="1"/>
  <c r="K683" i="2"/>
  <c r="K682" i="2"/>
  <c r="L682" i="2" s="1"/>
  <c r="K681" i="2"/>
  <c r="L681" i="2"/>
  <c r="K680" i="2"/>
  <c r="K679" i="2"/>
  <c r="L679" i="2" s="1"/>
  <c r="K678" i="2"/>
  <c r="L678" i="2" s="1"/>
  <c r="K677" i="2"/>
  <c r="L677" i="2" s="1"/>
  <c r="K676" i="2"/>
  <c r="K675" i="2"/>
  <c r="L675" i="2" s="1"/>
  <c r="K674" i="2"/>
  <c r="L674" i="2" s="1"/>
  <c r="K673" i="2"/>
  <c r="K672" i="2"/>
  <c r="L672" i="2" s="1"/>
  <c r="M672" i="2" s="1"/>
  <c r="N672" i="2" s="1"/>
  <c r="O672" i="2" s="1"/>
  <c r="K671" i="2"/>
  <c r="L671" i="2" s="1"/>
  <c r="K670" i="2"/>
  <c r="K669" i="2"/>
  <c r="L669" i="2" s="1"/>
  <c r="K668" i="2"/>
  <c r="L668" i="2" s="1"/>
  <c r="K667" i="2"/>
  <c r="K666" i="2"/>
  <c r="L666" i="2" s="1"/>
  <c r="K665" i="2"/>
  <c r="K664" i="2"/>
  <c r="K663" i="2"/>
  <c r="L663" i="2" s="1"/>
  <c r="K662" i="2"/>
  <c r="L662" i="2" s="1"/>
  <c r="M662" i="2" s="1"/>
  <c r="N662" i="2" s="1"/>
  <c r="O662" i="2" s="1"/>
  <c r="K661" i="2"/>
  <c r="L661" i="2" s="1"/>
  <c r="K660" i="2"/>
  <c r="L660" i="2" s="1"/>
  <c r="K659" i="2"/>
  <c r="L659" i="2" s="1"/>
  <c r="K658" i="2"/>
  <c r="L658" i="2" s="1"/>
  <c r="K657" i="2"/>
  <c r="K656" i="2"/>
  <c r="L656" i="2"/>
  <c r="K655" i="2"/>
  <c r="L655" i="2" s="1"/>
  <c r="K654" i="2"/>
  <c r="L654" i="2" s="1"/>
  <c r="K652" i="2"/>
  <c r="L652" i="2" s="1"/>
  <c r="K651" i="2"/>
  <c r="L651" i="2" s="1"/>
  <c r="K650" i="2"/>
  <c r="L650" i="2" s="1"/>
  <c r="K649" i="2"/>
  <c r="L649" i="2" s="1"/>
  <c r="M649" i="2" s="1"/>
  <c r="N649" i="2" s="1"/>
  <c r="O649" i="2" s="1"/>
  <c r="K648" i="2"/>
  <c r="L648" i="2" s="1"/>
  <c r="K647" i="2"/>
  <c r="L647" i="2" s="1"/>
  <c r="K646" i="2"/>
  <c r="L646" i="2" s="1"/>
  <c r="K645" i="2"/>
  <c r="L645" i="2"/>
  <c r="K644" i="2"/>
  <c r="L644" i="2" s="1"/>
  <c r="M644" i="2" s="1"/>
  <c r="N644" i="2" s="1"/>
  <c r="O644" i="2" s="1"/>
  <c r="K643" i="2"/>
  <c r="L643" i="2" s="1"/>
  <c r="K642" i="2"/>
  <c r="L642" i="2"/>
  <c r="M642" i="2" s="1"/>
  <c r="N642" i="2" s="1"/>
  <c r="O642" i="2" s="1"/>
  <c r="K641" i="2"/>
  <c r="L641" i="2" s="1"/>
  <c r="K640" i="2"/>
  <c r="L640" i="2" s="1"/>
  <c r="K639" i="2"/>
  <c r="L639" i="2" s="1"/>
  <c r="K638" i="2"/>
  <c r="L638" i="2" s="1"/>
  <c r="K637" i="2"/>
  <c r="L637" i="2"/>
  <c r="K636" i="2"/>
  <c r="L636" i="2"/>
  <c r="K635" i="2"/>
  <c r="L635" i="2" s="1"/>
  <c r="K634" i="2"/>
  <c r="K633" i="2"/>
  <c r="K632" i="2"/>
  <c r="L632" i="2" s="1"/>
  <c r="K631" i="2"/>
  <c r="L631" i="2"/>
  <c r="K630" i="2"/>
  <c r="K629" i="2"/>
  <c r="L629" i="2"/>
  <c r="K628" i="2"/>
  <c r="K627" i="2"/>
  <c r="L627" i="2" s="1"/>
  <c r="M627" i="2" s="1"/>
  <c r="N627" i="2" s="1"/>
  <c r="O627" i="2" s="1"/>
  <c r="K626" i="2"/>
  <c r="L626" i="2" s="1"/>
  <c r="K625" i="2"/>
  <c r="K624" i="2"/>
  <c r="K623" i="2"/>
  <c r="L623" i="2" s="1"/>
  <c r="K622" i="2"/>
  <c r="L622" i="2" s="1"/>
  <c r="K621" i="2"/>
  <c r="L621" i="2" s="1"/>
  <c r="M621" i="2" s="1"/>
  <c r="N621" i="2" s="1"/>
  <c r="O621" i="2" s="1"/>
  <c r="K620" i="2"/>
  <c r="L620" i="2" s="1"/>
  <c r="K619" i="2"/>
  <c r="K618" i="2"/>
  <c r="K617" i="2"/>
  <c r="L617" i="2" s="1"/>
  <c r="K616" i="2"/>
  <c r="K615" i="2"/>
  <c r="L615" i="2" s="1"/>
  <c r="K614" i="2"/>
  <c r="L614" i="2" s="1"/>
  <c r="K613" i="2"/>
  <c r="L613" i="2"/>
  <c r="K612" i="2"/>
  <c r="K611" i="2"/>
  <c r="L611" i="2" s="1"/>
  <c r="M611" i="2" s="1"/>
  <c r="N611" i="2" s="1"/>
  <c r="O611" i="2" s="1"/>
  <c r="K610" i="2"/>
  <c r="L610" i="2" s="1"/>
  <c r="K609" i="2"/>
  <c r="K608" i="2"/>
  <c r="K607" i="2"/>
  <c r="L607" i="2" s="1"/>
  <c r="M607" i="2"/>
  <c r="N607" i="2" s="1"/>
  <c r="O607" i="2" s="1"/>
  <c r="K606" i="2"/>
  <c r="K605" i="2"/>
  <c r="K604" i="2"/>
  <c r="L604" i="2" s="1"/>
  <c r="K603" i="2"/>
  <c r="L603" i="2" s="1"/>
  <c r="K602" i="2"/>
  <c r="K601" i="2"/>
  <c r="L601" i="2" s="1"/>
  <c r="K600" i="2"/>
  <c r="K599" i="2"/>
  <c r="L599" i="2"/>
  <c r="K598" i="2"/>
  <c r="L598" i="2" s="1"/>
  <c r="K597" i="2"/>
  <c r="K596" i="2"/>
  <c r="L596" i="2" s="1"/>
  <c r="K595" i="2"/>
  <c r="K594" i="2"/>
  <c r="L594" i="2" s="1"/>
  <c r="K593" i="2"/>
  <c r="L593" i="2" s="1"/>
  <c r="K592" i="2"/>
  <c r="L592" i="2" s="1"/>
  <c r="K591" i="2"/>
  <c r="L591" i="2" s="1"/>
  <c r="M591" i="2" s="1"/>
  <c r="N591" i="2" s="1"/>
  <c r="O591" i="2" s="1"/>
  <c r="K590" i="2"/>
  <c r="L590" i="2" s="1"/>
  <c r="K589" i="2"/>
  <c r="K588" i="2"/>
  <c r="M588" i="2" s="1"/>
  <c r="N588" i="2" s="1"/>
  <c r="O588" i="2" s="1"/>
  <c r="L588" i="2"/>
  <c r="K587" i="2"/>
  <c r="L587" i="2" s="1"/>
  <c r="M587" i="2" s="1"/>
  <c r="N587" i="2" s="1"/>
  <c r="O587" i="2" s="1"/>
  <c r="K586" i="2"/>
  <c r="L586" i="2" s="1"/>
  <c r="K585" i="2"/>
  <c r="K584" i="2"/>
  <c r="L584" i="2" s="1"/>
  <c r="K583" i="2"/>
  <c r="K582" i="2"/>
  <c r="K581" i="2"/>
  <c r="L581" i="2" s="1"/>
  <c r="K580" i="2"/>
  <c r="L580" i="2" s="1"/>
  <c r="K579" i="2"/>
  <c r="K578" i="2"/>
  <c r="L578" i="2"/>
  <c r="K577" i="2"/>
  <c r="K576" i="2"/>
  <c r="K575" i="2"/>
  <c r="K574" i="2"/>
  <c r="L574" i="2" s="1"/>
  <c r="K573" i="2"/>
  <c r="K572" i="2"/>
  <c r="K571" i="2"/>
  <c r="L571" i="2" s="1"/>
  <c r="K570" i="2"/>
  <c r="L570" i="2" s="1"/>
  <c r="K569" i="2"/>
  <c r="L569" i="2" s="1"/>
  <c r="K568" i="2"/>
  <c r="K567" i="2"/>
  <c r="L567" i="2" s="1"/>
  <c r="K566" i="2"/>
  <c r="L566" i="2" s="1"/>
  <c r="K565" i="2"/>
  <c r="K564" i="2"/>
  <c r="L564" i="2" s="1"/>
  <c r="K563" i="2"/>
  <c r="L563" i="2"/>
  <c r="K562" i="2"/>
  <c r="L562" i="2" s="1"/>
  <c r="K561" i="2"/>
  <c r="K560" i="2"/>
  <c r="L560" i="2" s="1"/>
  <c r="K559" i="2"/>
  <c r="L559" i="2" s="1"/>
  <c r="M559" i="2"/>
  <c r="N559" i="2" s="1"/>
  <c r="O559" i="2" s="1"/>
  <c r="K558" i="2"/>
  <c r="L558" i="2" s="1"/>
  <c r="K557" i="2"/>
  <c r="L557" i="2" s="1"/>
  <c r="K556" i="2"/>
  <c r="L556" i="2"/>
  <c r="K555" i="2"/>
  <c r="L555" i="2" s="1"/>
  <c r="K554" i="2"/>
  <c r="L554" i="2" s="1"/>
  <c r="K553" i="2"/>
  <c r="L553" i="2" s="1"/>
  <c r="K552" i="2"/>
  <c r="K551" i="2"/>
  <c r="L551" i="2" s="1"/>
  <c r="K550" i="2"/>
  <c r="L550" i="2" s="1"/>
  <c r="K549" i="2"/>
  <c r="K548" i="2"/>
  <c r="L548" i="2" s="1"/>
  <c r="K547" i="2"/>
  <c r="L547" i="2" s="1"/>
  <c r="K546" i="2"/>
  <c r="K545" i="2"/>
  <c r="K544" i="2"/>
  <c r="K543" i="2"/>
  <c r="L543" i="2" s="1"/>
  <c r="K542" i="2"/>
  <c r="K541" i="2"/>
  <c r="K540" i="2"/>
  <c r="L540" i="2"/>
  <c r="K539" i="2"/>
  <c r="L539" i="2"/>
  <c r="K538" i="2"/>
  <c r="L538" i="2" s="1"/>
  <c r="K537" i="2"/>
  <c r="K536" i="2"/>
  <c r="K535" i="2"/>
  <c r="L535" i="2" s="1"/>
  <c r="M535" i="2" s="1"/>
  <c r="N535" i="2" s="1"/>
  <c r="O535" i="2" s="1"/>
  <c r="K534" i="2"/>
  <c r="L534" i="2" s="1"/>
  <c r="K533" i="2"/>
  <c r="L533" i="2"/>
  <c r="K532" i="2"/>
  <c r="L532" i="2" s="1"/>
  <c r="K531" i="2"/>
  <c r="L531" i="2"/>
  <c r="K530" i="2"/>
  <c r="L530" i="2"/>
  <c r="M530" i="2" s="1"/>
  <c r="N530" i="2" s="1"/>
  <c r="O530" i="2" s="1"/>
  <c r="K529" i="2"/>
  <c r="L529" i="2" s="1"/>
  <c r="K528" i="2"/>
  <c r="L528" i="2" s="1"/>
  <c r="K527" i="2"/>
  <c r="L527" i="2" s="1"/>
  <c r="K526" i="2"/>
  <c r="L526" i="2" s="1"/>
  <c r="K525" i="2"/>
  <c r="L525" i="2" s="1"/>
  <c r="M525" i="2" s="1"/>
  <c r="N525" i="2" s="1"/>
  <c r="O525" i="2" s="1"/>
  <c r="K524" i="2"/>
  <c r="K523" i="2"/>
  <c r="K522" i="2"/>
  <c r="L522" i="2" s="1"/>
  <c r="K521" i="2"/>
  <c r="L521" i="2" s="1"/>
  <c r="K520" i="2"/>
  <c r="L520" i="2" s="1"/>
  <c r="K519" i="2"/>
  <c r="L519" i="2" s="1"/>
  <c r="K518" i="2"/>
  <c r="L518" i="2" s="1"/>
  <c r="K517" i="2"/>
  <c r="L517" i="2" s="1"/>
  <c r="K516" i="2"/>
  <c r="K515" i="2"/>
  <c r="L515" i="2" s="1"/>
  <c r="M515" i="2" s="1"/>
  <c r="N515" i="2" s="1"/>
  <c r="O515" i="2" s="1"/>
  <c r="K514" i="2"/>
  <c r="K513" i="2"/>
  <c r="L513" i="2" s="1"/>
  <c r="K512" i="2"/>
  <c r="L512" i="2" s="1"/>
  <c r="K511" i="2"/>
  <c r="K510" i="2"/>
  <c r="K509" i="2"/>
  <c r="L509" i="2" s="1"/>
  <c r="M509" i="2" s="1"/>
  <c r="N509" i="2" s="1"/>
  <c r="O509" i="2" s="1"/>
  <c r="K508" i="2"/>
  <c r="L508" i="2" s="1"/>
  <c r="K507" i="2"/>
  <c r="K506" i="2"/>
  <c r="L506" i="2" s="1"/>
  <c r="K505" i="2"/>
  <c r="K504" i="2"/>
  <c r="K503" i="2"/>
  <c r="K502" i="2"/>
  <c r="L502" i="2" s="1"/>
  <c r="M502" i="2" s="1"/>
  <c r="N502" i="2" s="1"/>
  <c r="O502" i="2" s="1"/>
  <c r="K501" i="2"/>
  <c r="L501" i="2" s="1"/>
  <c r="K500" i="2"/>
  <c r="L500" i="2"/>
  <c r="K499" i="2"/>
  <c r="L499" i="2" s="1"/>
  <c r="K498" i="2"/>
  <c r="L498" i="2" s="1"/>
  <c r="K497" i="2"/>
  <c r="L497" i="2" s="1"/>
  <c r="K496" i="2"/>
  <c r="L496" i="2" s="1"/>
  <c r="K495" i="2"/>
  <c r="L495" i="2" s="1"/>
  <c r="M495" i="2" s="1"/>
  <c r="N495" i="2" s="1"/>
  <c r="O495" i="2" s="1"/>
  <c r="K494" i="2"/>
  <c r="L494" i="2" s="1"/>
  <c r="K493" i="2"/>
  <c r="L493" i="2" s="1"/>
  <c r="K492" i="2"/>
  <c r="K491" i="2"/>
  <c r="L491" i="2" s="1"/>
  <c r="K490" i="2"/>
  <c r="L490" i="2"/>
  <c r="K489" i="2"/>
  <c r="L489" i="2" s="1"/>
  <c r="K488" i="2"/>
  <c r="K487" i="2"/>
  <c r="L487" i="2" s="1"/>
  <c r="K486" i="2"/>
  <c r="K485" i="2"/>
  <c r="L485" i="2" s="1"/>
  <c r="K484" i="2"/>
  <c r="K483" i="2"/>
  <c r="K482" i="2"/>
  <c r="L482" i="2" s="1"/>
  <c r="K481" i="2"/>
  <c r="L481" i="2" s="1"/>
  <c r="K480" i="2"/>
  <c r="L480" i="2" s="1"/>
  <c r="K479" i="2"/>
  <c r="L479" i="2"/>
  <c r="K478" i="2"/>
  <c r="L478" i="2" s="1"/>
  <c r="K477" i="2"/>
  <c r="K476" i="2"/>
  <c r="L476" i="2"/>
  <c r="K475" i="2"/>
  <c r="K474" i="2"/>
  <c r="L474" i="2"/>
  <c r="M474" i="2" s="1"/>
  <c r="N474" i="2" s="1"/>
  <c r="O474" i="2" s="1"/>
  <c r="K473" i="2"/>
  <c r="L473" i="2" s="1"/>
  <c r="M473" i="2" s="1"/>
  <c r="N473" i="2" s="1"/>
  <c r="O473" i="2" s="1"/>
  <c r="K472" i="2"/>
  <c r="L472" i="2" s="1"/>
  <c r="M472" i="2" s="1"/>
  <c r="N472" i="2" s="1"/>
  <c r="O472" i="2" s="1"/>
  <c r="K471" i="2"/>
  <c r="K470" i="2"/>
  <c r="K469" i="2"/>
  <c r="L469" i="2"/>
  <c r="M469" i="2"/>
  <c r="N469" i="2" s="1"/>
  <c r="O469" i="2" s="1"/>
  <c r="K468" i="2"/>
  <c r="L468" i="2" s="1"/>
  <c r="K467" i="2"/>
  <c r="L467" i="2" s="1"/>
  <c r="K466" i="2"/>
  <c r="L466" i="2"/>
  <c r="K465" i="2"/>
  <c r="L465" i="2" s="1"/>
  <c r="K464" i="2"/>
  <c r="L464" i="2" s="1"/>
  <c r="K463" i="2"/>
  <c r="L463" i="2" s="1"/>
  <c r="M463" i="2" s="1"/>
  <c r="N463" i="2" s="1"/>
  <c r="O463" i="2" s="1"/>
  <c r="K462" i="2"/>
  <c r="L462" i="2" s="1"/>
  <c r="K461" i="2"/>
  <c r="L461" i="2" s="1"/>
  <c r="K460" i="2"/>
  <c r="L460" i="2" s="1"/>
  <c r="K459" i="2"/>
  <c r="L459" i="2" s="1"/>
  <c r="K458" i="2"/>
  <c r="K457" i="2"/>
  <c r="L457" i="2" s="1"/>
  <c r="K456" i="2"/>
  <c r="K455" i="2"/>
  <c r="L455" i="2" s="1"/>
  <c r="K454" i="2"/>
  <c r="L454" i="2" s="1"/>
  <c r="K453" i="2"/>
  <c r="L453" i="2" s="1"/>
  <c r="M453" i="2" s="1"/>
  <c r="N453" i="2" s="1"/>
  <c r="O453" i="2" s="1"/>
  <c r="K452" i="2"/>
  <c r="L452" i="2" s="1"/>
  <c r="K451" i="2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K444" i="2"/>
  <c r="L444" i="2" s="1"/>
  <c r="K443" i="2"/>
  <c r="L443" i="2" s="1"/>
  <c r="M443" i="2" s="1"/>
  <c r="N443" i="2" s="1"/>
  <c r="O443" i="2" s="1"/>
  <c r="K442" i="2"/>
  <c r="L442" i="2" s="1"/>
  <c r="K441" i="2"/>
  <c r="L441" i="2"/>
  <c r="K440" i="2"/>
  <c r="L440" i="2" s="1"/>
  <c r="K439" i="2"/>
  <c r="K438" i="2"/>
  <c r="L438" i="2" s="1"/>
  <c r="K437" i="2"/>
  <c r="K436" i="2"/>
  <c r="L436" i="2" s="1"/>
  <c r="K435" i="2"/>
  <c r="L435" i="2"/>
  <c r="K434" i="2"/>
  <c r="L434" i="2" s="1"/>
  <c r="K433" i="2"/>
  <c r="L433" i="2"/>
  <c r="M433" i="2" s="1"/>
  <c r="N433" i="2" s="1"/>
  <c r="O433" i="2" s="1"/>
  <c r="K432" i="2"/>
  <c r="K431" i="2"/>
  <c r="L431" i="2"/>
  <c r="K430" i="2"/>
  <c r="L430" i="2" s="1"/>
  <c r="K429" i="2"/>
  <c r="L429" i="2" s="1"/>
  <c r="K428" i="2"/>
  <c r="K427" i="2"/>
  <c r="L427" i="2" s="1"/>
  <c r="M427" i="2" s="1"/>
  <c r="N427" i="2" s="1"/>
  <c r="O427" i="2" s="1"/>
  <c r="K426" i="2"/>
  <c r="K425" i="2"/>
  <c r="L425" i="2"/>
  <c r="K424" i="2"/>
  <c r="L424" i="2" s="1"/>
  <c r="K423" i="2"/>
  <c r="K422" i="2"/>
  <c r="L422" i="2" s="1"/>
  <c r="K421" i="2"/>
  <c r="L421" i="2" s="1"/>
  <c r="K420" i="2"/>
  <c r="L420" i="2" s="1"/>
  <c r="M420" i="2" s="1"/>
  <c r="N420" i="2" s="1"/>
  <c r="O420" i="2" s="1"/>
  <c r="K419" i="2"/>
  <c r="L419" i="2" s="1"/>
  <c r="K418" i="2"/>
  <c r="L418" i="2" s="1"/>
  <c r="K417" i="2"/>
  <c r="L417" i="2" s="1"/>
  <c r="K416" i="2"/>
  <c r="K415" i="2"/>
  <c r="K414" i="2"/>
  <c r="L414" i="2" s="1"/>
  <c r="M414" i="2" s="1"/>
  <c r="N414" i="2" s="1"/>
  <c r="O414" i="2" s="1"/>
  <c r="K413" i="2"/>
  <c r="K412" i="2"/>
  <c r="L412" i="2" s="1"/>
  <c r="K411" i="2"/>
  <c r="K410" i="2"/>
  <c r="L410" i="2" s="1"/>
  <c r="K409" i="2"/>
  <c r="L409" i="2" s="1"/>
  <c r="K408" i="2"/>
  <c r="K407" i="2"/>
  <c r="L407" i="2" s="1"/>
  <c r="K406" i="2"/>
  <c r="L406" i="2" s="1"/>
  <c r="K405" i="2"/>
  <c r="L405" i="2" s="1"/>
  <c r="K404" i="2"/>
  <c r="L404" i="2" s="1"/>
  <c r="K403" i="2"/>
  <c r="K402" i="2"/>
  <c r="L402" i="2"/>
  <c r="K401" i="2"/>
  <c r="L401" i="2" s="1"/>
  <c r="M401" i="2" s="1"/>
  <c r="N401" i="2" s="1"/>
  <c r="O401" i="2" s="1"/>
  <c r="K400" i="2"/>
  <c r="L400" i="2" s="1"/>
  <c r="K399" i="2"/>
  <c r="L399" i="2" s="1"/>
  <c r="K398" i="2"/>
  <c r="L398" i="2" s="1"/>
  <c r="K397" i="2"/>
  <c r="K396" i="2"/>
  <c r="L396" i="2" s="1"/>
  <c r="M396" i="2" s="1"/>
  <c r="N396" i="2" s="1"/>
  <c r="O396" i="2" s="1"/>
  <c r="K395" i="2"/>
  <c r="K394" i="2"/>
  <c r="L394" i="2"/>
  <c r="K393" i="2"/>
  <c r="K392" i="2"/>
  <c r="L392" i="2" s="1"/>
  <c r="K391" i="2"/>
  <c r="L391" i="2" s="1"/>
  <c r="K390" i="2"/>
  <c r="K389" i="2"/>
  <c r="L389" i="2" s="1"/>
  <c r="K388" i="2"/>
  <c r="K387" i="2"/>
  <c r="K386" i="2"/>
  <c r="L386" i="2" s="1"/>
  <c r="K385" i="2"/>
  <c r="K384" i="2"/>
  <c r="L384" i="2"/>
  <c r="K383" i="2"/>
  <c r="K382" i="2"/>
  <c r="L382" i="2"/>
  <c r="M382" i="2" s="1"/>
  <c r="N382" i="2" s="1"/>
  <c r="O382" i="2" s="1"/>
  <c r="K381" i="2"/>
  <c r="K380" i="2"/>
  <c r="K379" i="2"/>
  <c r="L379" i="2" s="1"/>
  <c r="K378" i="2"/>
  <c r="K377" i="2"/>
  <c r="L377" i="2" s="1"/>
  <c r="M377" i="2" s="1"/>
  <c r="N377" i="2" s="1"/>
  <c r="O377" i="2" s="1"/>
  <c r="K376" i="2"/>
  <c r="K375" i="2"/>
  <c r="L375" i="2" s="1"/>
  <c r="K374" i="2"/>
  <c r="L374" i="2" s="1"/>
  <c r="K373" i="2"/>
  <c r="K372" i="2"/>
  <c r="L372" i="2"/>
  <c r="M372" i="2" s="1"/>
  <c r="N372" i="2" s="1"/>
  <c r="O372" i="2" s="1"/>
  <c r="K371" i="2"/>
  <c r="L371" i="2" s="1"/>
  <c r="K370" i="2"/>
  <c r="K369" i="2"/>
  <c r="L369" i="2" s="1"/>
  <c r="K368" i="2"/>
  <c r="L368" i="2"/>
  <c r="K367" i="2"/>
  <c r="L367" i="2" s="1"/>
  <c r="K366" i="2"/>
  <c r="K365" i="2"/>
  <c r="L365" i="2" s="1"/>
  <c r="M365" i="2" s="1"/>
  <c r="N365" i="2" s="1"/>
  <c r="O365" i="2" s="1"/>
  <c r="K364" i="2"/>
  <c r="K363" i="2"/>
  <c r="K362" i="2"/>
  <c r="L362" i="2" s="1"/>
  <c r="K361" i="2"/>
  <c r="L361" i="2" s="1"/>
  <c r="K360" i="2"/>
  <c r="K359" i="2"/>
  <c r="L359" i="2" s="1"/>
  <c r="K358" i="2"/>
  <c r="L358" i="2" s="1"/>
  <c r="K357" i="2"/>
  <c r="K356" i="2"/>
  <c r="K355" i="2"/>
  <c r="L355" i="2" s="1"/>
  <c r="M355" i="2" s="1"/>
  <c r="N355" i="2" s="1"/>
  <c r="O355" i="2" s="1"/>
  <c r="K354" i="2"/>
  <c r="L354" i="2" s="1"/>
  <c r="K353" i="2"/>
  <c r="L353" i="2" s="1"/>
  <c r="K352" i="2"/>
  <c r="L352" i="2" s="1"/>
  <c r="K351" i="2"/>
  <c r="L351" i="2"/>
  <c r="K350" i="2"/>
  <c r="K349" i="2"/>
  <c r="K348" i="2"/>
  <c r="L348" i="2" s="1"/>
  <c r="K347" i="2"/>
  <c r="K346" i="2"/>
  <c r="L346" i="2" s="1"/>
  <c r="K345" i="2"/>
  <c r="L345" i="2"/>
  <c r="K344" i="2"/>
  <c r="L344" i="2" s="1"/>
  <c r="K343" i="2"/>
  <c r="L343" i="2" s="1"/>
  <c r="K342" i="2"/>
  <c r="K341" i="2"/>
  <c r="K340" i="2"/>
  <c r="K339" i="2"/>
  <c r="K338" i="2"/>
  <c r="L338" i="2"/>
  <c r="K337" i="2"/>
  <c r="L337" i="2"/>
  <c r="K336" i="2"/>
  <c r="L336" i="2" s="1"/>
  <c r="K335" i="2"/>
  <c r="K334" i="2"/>
  <c r="L334" i="2"/>
  <c r="K333" i="2"/>
  <c r="L333" i="2" s="1"/>
  <c r="K332" i="2"/>
  <c r="L332" i="2" s="1"/>
  <c r="K331" i="2"/>
  <c r="L331" i="2"/>
  <c r="M331" i="2" s="1"/>
  <c r="N331" i="2" s="1"/>
  <c r="O331" i="2" s="1"/>
  <c r="K330" i="2"/>
  <c r="L330" i="2"/>
  <c r="K329" i="2"/>
  <c r="K328" i="2"/>
  <c r="L328" i="2" s="1"/>
  <c r="K327" i="2"/>
  <c r="K326" i="2"/>
  <c r="L326" i="2" s="1"/>
  <c r="K325" i="2"/>
  <c r="L325" i="2" s="1"/>
  <c r="K324" i="2"/>
  <c r="K323" i="2"/>
  <c r="L323" i="2" s="1"/>
  <c r="K322" i="2"/>
  <c r="L322" i="2" s="1"/>
  <c r="M322" i="2" s="1"/>
  <c r="N322" i="2" s="1"/>
  <c r="O322" i="2" s="1"/>
  <c r="K321" i="2"/>
  <c r="L321" i="2" s="1"/>
  <c r="M321" i="2"/>
  <c r="N321" i="2" s="1"/>
  <c r="O321" i="2" s="1"/>
  <c r="K320" i="2"/>
  <c r="M320" i="2" s="1"/>
  <c r="N320" i="2" s="1"/>
  <c r="O320" i="2" s="1"/>
  <c r="L320" i="2"/>
  <c r="K319" i="2"/>
  <c r="L319" i="2" s="1"/>
  <c r="K318" i="2"/>
  <c r="L318" i="2"/>
  <c r="M318" i="2" s="1"/>
  <c r="N318" i="2" s="1"/>
  <c r="O318" i="2"/>
  <c r="K317" i="2"/>
  <c r="L317" i="2" s="1"/>
  <c r="K316" i="2"/>
  <c r="L316" i="2"/>
  <c r="K315" i="2"/>
  <c r="L315" i="2" s="1"/>
  <c r="K314" i="2"/>
  <c r="L314" i="2" s="1"/>
  <c r="K313" i="2"/>
  <c r="L313" i="2" s="1"/>
  <c r="K312" i="2"/>
  <c r="K311" i="2"/>
  <c r="L311" i="2" s="1"/>
  <c r="K310" i="2"/>
  <c r="K309" i="2"/>
  <c r="L309" i="2"/>
  <c r="K308" i="2"/>
  <c r="K307" i="2"/>
  <c r="L307" i="2" s="1"/>
  <c r="K306" i="2"/>
  <c r="L306" i="2" s="1"/>
  <c r="K305" i="2"/>
  <c r="K304" i="2"/>
  <c r="K303" i="2"/>
  <c r="L303" i="2" s="1"/>
  <c r="M303" i="2" s="1"/>
  <c r="N303" i="2" s="1"/>
  <c r="O303" i="2" s="1"/>
  <c r="K302" i="2"/>
  <c r="L302" i="2" s="1"/>
  <c r="K301" i="2"/>
  <c r="K300" i="2"/>
  <c r="L300" i="2" s="1"/>
  <c r="M300" i="2" s="1"/>
  <c r="N300" i="2" s="1"/>
  <c r="O300" i="2" s="1"/>
  <c r="K299" i="2"/>
  <c r="L299" i="2" s="1"/>
  <c r="K298" i="2"/>
  <c r="L298" i="2"/>
  <c r="M298" i="2" s="1"/>
  <c r="N298" i="2" s="1"/>
  <c r="O298" i="2" s="1"/>
  <c r="K297" i="2"/>
  <c r="L297" i="2" s="1"/>
  <c r="K296" i="2"/>
  <c r="L296" i="2" s="1"/>
  <c r="K295" i="2"/>
  <c r="L295" i="2" s="1"/>
  <c r="K294" i="2"/>
  <c r="L294" i="2"/>
  <c r="K293" i="2"/>
  <c r="L293" i="2"/>
  <c r="M293" i="2" s="1"/>
  <c r="N293" i="2" s="1"/>
  <c r="O293" i="2" s="1"/>
  <c r="K292" i="2"/>
  <c r="L292" i="2" s="1"/>
  <c r="K291" i="2"/>
  <c r="K290" i="2"/>
  <c r="L290" i="2" s="1"/>
  <c r="K289" i="2"/>
  <c r="L289" i="2" s="1"/>
  <c r="K288" i="2"/>
  <c r="K287" i="2"/>
  <c r="K286" i="2"/>
  <c r="L286" i="2" s="1"/>
  <c r="M286" i="2" s="1"/>
  <c r="N286" i="2" s="1"/>
  <c r="O286" i="2" s="1"/>
  <c r="K285" i="2"/>
  <c r="K284" i="2"/>
  <c r="L284" i="2"/>
  <c r="K283" i="2"/>
  <c r="K282" i="2"/>
  <c r="L282" i="2" s="1"/>
  <c r="M282" i="2"/>
  <c r="N282" i="2" s="1"/>
  <c r="O282" i="2" s="1"/>
  <c r="K281" i="2"/>
  <c r="L281" i="2"/>
  <c r="K280" i="2"/>
  <c r="L280" i="2" s="1"/>
  <c r="K279" i="2"/>
  <c r="L279" i="2" s="1"/>
  <c r="K278" i="2"/>
  <c r="K277" i="2"/>
  <c r="L277" i="2"/>
  <c r="K276" i="2"/>
  <c r="L276" i="2" s="1"/>
  <c r="K275" i="2"/>
  <c r="L275" i="2" s="1"/>
  <c r="K274" i="2"/>
  <c r="L274" i="2"/>
  <c r="K273" i="2"/>
  <c r="L273" i="2" s="1"/>
  <c r="K272" i="2"/>
  <c r="L272" i="2" s="1"/>
  <c r="K271" i="2"/>
  <c r="L271" i="2" s="1"/>
  <c r="K270" i="2"/>
  <c r="L270" i="2" s="1"/>
  <c r="M270" i="2" s="1"/>
  <c r="N270" i="2" s="1"/>
  <c r="O270" i="2" s="1"/>
  <c r="K269" i="2"/>
  <c r="K268" i="2"/>
  <c r="K267" i="2"/>
  <c r="L267" i="2"/>
  <c r="K266" i="2"/>
  <c r="L266" i="2"/>
  <c r="K265" i="2"/>
  <c r="L265" i="2" s="1"/>
  <c r="M265" i="2" s="1"/>
  <c r="N265" i="2" s="1"/>
  <c r="O265" i="2" s="1"/>
  <c r="K264" i="2"/>
  <c r="L264" i="2"/>
  <c r="M264" i="2" s="1"/>
  <c r="N264" i="2" s="1"/>
  <c r="O264" i="2" s="1"/>
  <c r="K263" i="2"/>
  <c r="L263" i="2" s="1"/>
  <c r="K262" i="2"/>
  <c r="K261" i="2"/>
  <c r="M261" i="2" s="1"/>
  <c r="N261" i="2" s="1"/>
  <c r="O261" i="2" s="1"/>
  <c r="L261" i="2"/>
  <c r="K260" i="2"/>
  <c r="L260" i="2" s="1"/>
  <c r="K259" i="2"/>
  <c r="K258" i="2"/>
  <c r="L258" i="2"/>
  <c r="K257" i="2"/>
  <c r="L257" i="2" s="1"/>
  <c r="K256" i="2"/>
  <c r="K255" i="2"/>
  <c r="K254" i="2"/>
  <c r="L254" i="2" s="1"/>
  <c r="K253" i="2"/>
  <c r="K252" i="2"/>
  <c r="L252" i="2" s="1"/>
  <c r="K251" i="2"/>
  <c r="L251" i="2" s="1"/>
  <c r="K250" i="2"/>
  <c r="L250" i="2" s="1"/>
  <c r="M250" i="2" s="1"/>
  <c r="N250" i="2" s="1"/>
  <c r="O250" i="2" s="1"/>
  <c r="K249" i="2"/>
  <c r="L249" i="2" s="1"/>
  <c r="M249" i="2" s="1"/>
  <c r="N249" i="2" s="1"/>
  <c r="O249" i="2" s="1"/>
  <c r="K248" i="2"/>
  <c r="L248" i="2"/>
  <c r="K247" i="2"/>
  <c r="K246" i="2"/>
  <c r="L246" i="2" s="1"/>
  <c r="M246" i="2" s="1"/>
  <c r="N246" i="2" s="1"/>
  <c r="O246" i="2" s="1"/>
  <c r="K245" i="2"/>
  <c r="K244" i="2"/>
  <c r="L244" i="2" s="1"/>
  <c r="K243" i="2"/>
  <c r="K242" i="2"/>
  <c r="L242" i="2" s="1"/>
  <c r="M242" i="2" s="1"/>
  <c r="N242" i="2" s="1"/>
  <c r="O242" i="2" s="1"/>
  <c r="K241" i="2"/>
  <c r="K240" i="2"/>
  <c r="L240" i="2"/>
  <c r="K239" i="2"/>
  <c r="K238" i="2"/>
  <c r="L238" i="2" s="1"/>
  <c r="K237" i="2"/>
  <c r="L237" i="2" s="1"/>
  <c r="K236" i="2"/>
  <c r="K235" i="2"/>
  <c r="K234" i="2"/>
  <c r="L234" i="2" s="1"/>
  <c r="K233" i="2"/>
  <c r="L233" i="2"/>
  <c r="K232" i="2"/>
  <c r="L232" i="2" s="1"/>
  <c r="K231" i="2"/>
  <c r="L231" i="2" s="1"/>
  <c r="K230" i="2"/>
  <c r="L230" i="2" s="1"/>
  <c r="K229" i="2"/>
  <c r="L229" i="2" s="1"/>
  <c r="K228" i="2"/>
  <c r="K227" i="2"/>
  <c r="L227" i="2"/>
  <c r="K226" i="2"/>
  <c r="K225" i="2"/>
  <c r="L225" i="2" s="1"/>
  <c r="K224" i="2"/>
  <c r="L224" i="2" s="1"/>
  <c r="K223" i="2"/>
  <c r="L223" i="2"/>
  <c r="K222" i="2"/>
  <c r="K221" i="2"/>
  <c r="L221" i="2"/>
  <c r="K220" i="2"/>
  <c r="K219" i="2"/>
  <c r="L219" i="2" s="1"/>
  <c r="K218" i="2"/>
  <c r="L218" i="2" s="1"/>
  <c r="K217" i="2"/>
  <c r="K216" i="2"/>
  <c r="L216" i="2" s="1"/>
  <c r="K215" i="2"/>
  <c r="L215" i="2" s="1"/>
  <c r="K214" i="2"/>
  <c r="K213" i="2"/>
  <c r="K212" i="2"/>
  <c r="K211" i="2"/>
  <c r="L211" i="2" s="1"/>
  <c r="M211" i="2"/>
  <c r="N211" i="2" s="1"/>
  <c r="O211" i="2" s="1"/>
  <c r="K210" i="2"/>
  <c r="K209" i="2"/>
  <c r="K208" i="2"/>
  <c r="K207" i="2"/>
  <c r="L207" i="2" s="1"/>
  <c r="M207" i="2" s="1"/>
  <c r="N207" i="2" s="1"/>
  <c r="O207" i="2" s="1"/>
  <c r="K206" i="2"/>
  <c r="K205" i="2"/>
  <c r="L205" i="2" s="1"/>
  <c r="K204" i="2"/>
  <c r="L204" i="2"/>
  <c r="M204" i="2"/>
  <c r="N204" i="2" s="1"/>
  <c r="O204" i="2" s="1"/>
  <c r="K203" i="2"/>
  <c r="K202" i="2"/>
  <c r="L202" i="2"/>
  <c r="K201" i="2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K194" i="2"/>
  <c r="K193" i="2"/>
  <c r="L193" i="2" s="1"/>
  <c r="K192" i="2"/>
  <c r="L192" i="2" s="1"/>
  <c r="M192" i="2" s="1"/>
  <c r="N192" i="2" s="1"/>
  <c r="O192" i="2" s="1"/>
  <c r="K191" i="2"/>
  <c r="K190" i="2"/>
  <c r="K189" i="2"/>
  <c r="L189" i="2" s="1"/>
  <c r="K188" i="2"/>
  <c r="K187" i="2"/>
  <c r="K186" i="2"/>
  <c r="L186" i="2" s="1"/>
  <c r="M186" i="2" s="1"/>
  <c r="N186" i="2" s="1"/>
  <c r="O186" i="2" s="1"/>
  <c r="K185" i="2"/>
  <c r="L185" i="2" s="1"/>
  <c r="K184" i="2"/>
  <c r="L184" i="2" s="1"/>
  <c r="K183" i="2"/>
  <c r="L183" i="2"/>
  <c r="K182" i="2"/>
  <c r="L182" i="2" s="1"/>
  <c r="K181" i="2"/>
  <c r="L181" i="2"/>
  <c r="K180" i="2"/>
  <c r="L180" i="2" s="1"/>
  <c r="M180" i="2" s="1"/>
  <c r="N180" i="2" s="1"/>
  <c r="O180" i="2" s="1"/>
  <c r="K179" i="2"/>
  <c r="L179" i="2"/>
  <c r="K178" i="2"/>
  <c r="K177" i="2"/>
  <c r="L177" i="2" s="1"/>
  <c r="M177" i="2" s="1"/>
  <c r="N177" i="2" s="1"/>
  <c r="O177" i="2" s="1"/>
  <c r="K176" i="2"/>
  <c r="K175" i="2"/>
  <c r="L175" i="2" s="1"/>
  <c r="M175" i="2" s="1"/>
  <c r="N175" i="2" s="1"/>
  <c r="O175" i="2" s="1"/>
  <c r="K174" i="2"/>
  <c r="L174" i="2" s="1"/>
  <c r="K173" i="2"/>
  <c r="L173" i="2" s="1"/>
  <c r="K172" i="2"/>
  <c r="L172" i="2" s="1"/>
  <c r="M172" i="2" s="1"/>
  <c r="N172" i="2" s="1"/>
  <c r="O172" i="2" s="1"/>
  <c r="K171" i="2"/>
  <c r="L171" i="2" s="1"/>
  <c r="K170" i="2"/>
  <c r="K169" i="2"/>
  <c r="L169" i="2" s="1"/>
  <c r="M169" i="2" s="1"/>
  <c r="N169" i="2" s="1"/>
  <c r="O169" i="2"/>
  <c r="K168" i="2"/>
  <c r="K167" i="2"/>
  <c r="L167" i="2"/>
  <c r="K166" i="2"/>
  <c r="L166" i="2" s="1"/>
  <c r="K165" i="2"/>
  <c r="L165" i="2" s="1"/>
  <c r="K164" i="2"/>
  <c r="L164" i="2" s="1"/>
  <c r="K163" i="2"/>
  <c r="L163" i="2" s="1"/>
  <c r="K162" i="2"/>
  <c r="K161" i="2"/>
  <c r="L161" i="2"/>
  <c r="K160" i="2"/>
  <c r="L160" i="2" s="1"/>
  <c r="K159" i="2"/>
  <c r="L159" i="2" s="1"/>
  <c r="K158" i="2"/>
  <c r="K157" i="2"/>
  <c r="L157" i="2" s="1"/>
  <c r="M157" i="2" s="1"/>
  <c r="N157" i="2" s="1"/>
  <c r="O157" i="2" s="1"/>
  <c r="K156" i="2"/>
  <c r="L156" i="2"/>
  <c r="M156" i="2" s="1"/>
  <c r="N156" i="2" s="1"/>
  <c r="O156" i="2" s="1"/>
  <c r="K155" i="2"/>
  <c r="L155" i="2" s="1"/>
  <c r="K154" i="2"/>
  <c r="K153" i="2"/>
  <c r="L153" i="2" s="1"/>
  <c r="K152" i="2"/>
  <c r="L152" i="2" s="1"/>
  <c r="K151" i="2"/>
  <c r="L151" i="2" s="1"/>
  <c r="K150" i="2"/>
  <c r="K149" i="2"/>
  <c r="L149" i="2" s="1"/>
  <c r="K148" i="2"/>
  <c r="L148" i="2"/>
  <c r="M148" i="2"/>
  <c r="N148" i="2" s="1"/>
  <c r="O148" i="2" s="1"/>
  <c r="K147" i="2"/>
  <c r="K146" i="2"/>
  <c r="L146" i="2"/>
  <c r="M146" i="2" s="1"/>
  <c r="N146" i="2" s="1"/>
  <c r="O146" i="2" s="1"/>
  <c r="K145" i="2"/>
  <c r="L145" i="2" s="1"/>
  <c r="K144" i="2"/>
  <c r="L144" i="2" s="1"/>
  <c r="K143" i="2"/>
  <c r="L143" i="2" s="1"/>
  <c r="K142" i="2"/>
  <c r="K141" i="2"/>
  <c r="L141" i="2" s="1"/>
  <c r="M141" i="2" s="1"/>
  <c r="N141" i="2" s="1"/>
  <c r="O141" i="2" s="1"/>
  <c r="K140" i="2"/>
  <c r="L140" i="2" s="1"/>
  <c r="K139" i="2"/>
  <c r="L139" i="2" s="1"/>
  <c r="M139" i="2" s="1"/>
  <c r="N139" i="2" s="1"/>
  <c r="O139" i="2" s="1"/>
  <c r="K138" i="2"/>
  <c r="L138" i="2"/>
  <c r="K137" i="2"/>
  <c r="K136" i="2"/>
  <c r="L136" i="2" s="1"/>
  <c r="K135" i="2"/>
  <c r="K134" i="2"/>
  <c r="K133" i="2"/>
  <c r="L133" i="2"/>
  <c r="K132" i="2"/>
  <c r="L132" i="2" s="1"/>
  <c r="K131" i="2"/>
  <c r="K130" i="2"/>
  <c r="L130" i="2" s="1"/>
  <c r="K129" i="2"/>
  <c r="L129" i="2" s="1"/>
  <c r="M129" i="2" s="1"/>
  <c r="N129" i="2" s="1"/>
  <c r="O129" i="2" s="1"/>
  <c r="K128" i="2"/>
  <c r="L128" i="2"/>
  <c r="K127" i="2"/>
  <c r="L127" i="2" s="1"/>
  <c r="M127" i="2" s="1"/>
  <c r="N127" i="2" s="1"/>
  <c r="O127" i="2" s="1"/>
  <c r="K126" i="2"/>
  <c r="L126" i="2" s="1"/>
  <c r="K125" i="2"/>
  <c r="L125" i="2" s="1"/>
  <c r="K124" i="2"/>
  <c r="L124" i="2" s="1"/>
  <c r="M124" i="2" s="1"/>
  <c r="N124" i="2" s="1"/>
  <c r="O124" i="2" s="1"/>
  <c r="K123" i="2"/>
  <c r="K122" i="2"/>
  <c r="K121" i="2"/>
  <c r="L121" i="2"/>
  <c r="K120" i="2"/>
  <c r="K119" i="2"/>
  <c r="L119" i="2" s="1"/>
  <c r="K118" i="2"/>
  <c r="L118" i="2"/>
  <c r="K117" i="2"/>
  <c r="L117" i="2"/>
  <c r="K116" i="2"/>
  <c r="L116" i="2" s="1"/>
  <c r="K115" i="2"/>
  <c r="L115" i="2" s="1"/>
  <c r="K114" i="2"/>
  <c r="L114" i="2"/>
  <c r="K113" i="2"/>
  <c r="L113" i="2" s="1"/>
  <c r="K112" i="2"/>
  <c r="L112" i="2" s="1"/>
  <c r="K111" i="2"/>
  <c r="L111" i="2"/>
  <c r="K110" i="2"/>
  <c r="L110" i="2" s="1"/>
  <c r="K109" i="2"/>
  <c r="L109" i="2" s="1"/>
  <c r="K108" i="2"/>
  <c r="L108" i="2" s="1"/>
  <c r="K107" i="2"/>
  <c r="L107" i="2" s="1"/>
  <c r="K106" i="2"/>
  <c r="K105" i="2"/>
  <c r="L105" i="2" s="1"/>
  <c r="K104" i="2"/>
  <c r="L104" i="2" s="1"/>
  <c r="K103" i="2"/>
  <c r="K102" i="2"/>
  <c r="L102" i="2"/>
  <c r="M102" i="2" s="1"/>
  <c r="N102" i="2" s="1"/>
  <c r="O102" i="2" s="1"/>
  <c r="K101" i="2"/>
  <c r="L101" i="2"/>
  <c r="K100" i="2"/>
  <c r="L100" i="2" s="1"/>
  <c r="K99" i="2"/>
  <c r="L99" i="2"/>
  <c r="M99" i="2"/>
  <c r="N99" i="2" s="1"/>
  <c r="O99" i="2" s="1"/>
  <c r="K98" i="2"/>
  <c r="K97" i="2"/>
  <c r="L97" i="2" s="1"/>
  <c r="K96" i="2"/>
  <c r="L96" i="2"/>
  <c r="M96" i="2" s="1"/>
  <c r="N96" i="2" s="1"/>
  <c r="O96" i="2" s="1"/>
  <c r="K95" i="2"/>
  <c r="K94" i="2"/>
  <c r="L94" i="2" s="1"/>
  <c r="K93" i="2"/>
  <c r="L93" i="2" s="1"/>
  <c r="M93" i="2" s="1"/>
  <c r="N93" i="2" s="1"/>
  <c r="O93" i="2" s="1"/>
  <c r="K92" i="2"/>
  <c r="L92" i="2" s="1"/>
  <c r="K91" i="2"/>
  <c r="L91" i="2"/>
  <c r="K90" i="2"/>
  <c r="L90" i="2" s="1"/>
  <c r="K89" i="2"/>
  <c r="K88" i="2"/>
  <c r="K87" i="2"/>
  <c r="L87" i="2" s="1"/>
  <c r="K86" i="2"/>
  <c r="L86" i="2" s="1"/>
  <c r="K85" i="2"/>
  <c r="L85" i="2" s="1"/>
  <c r="K84" i="2"/>
  <c r="K83" i="2"/>
  <c r="L83" i="2" s="1"/>
  <c r="K82" i="2"/>
  <c r="L82" i="2" s="1"/>
  <c r="K81" i="2"/>
  <c r="L81" i="2" s="1"/>
  <c r="K80" i="2"/>
  <c r="L80" i="2" s="1"/>
  <c r="K79" i="2"/>
  <c r="L79" i="2"/>
  <c r="K78" i="2"/>
  <c r="L78" i="2" s="1"/>
  <c r="K77" i="2"/>
  <c r="L77" i="2"/>
  <c r="K76" i="2"/>
  <c r="L76" i="2" s="1"/>
  <c r="K75" i="2"/>
  <c r="L75" i="2" s="1"/>
  <c r="K74" i="2"/>
  <c r="L74" i="2"/>
  <c r="M74" i="2" s="1"/>
  <c r="N74" i="2" s="1"/>
  <c r="O74" i="2" s="1"/>
  <c r="K73" i="2"/>
  <c r="L73" i="2" s="1"/>
  <c r="K72" i="2"/>
  <c r="K71" i="2"/>
  <c r="L71" i="2"/>
  <c r="K70" i="2"/>
  <c r="L70" i="2" s="1"/>
  <c r="M70" i="2"/>
  <c r="N70" i="2" s="1"/>
  <c r="O70" i="2" s="1"/>
  <c r="K69" i="2"/>
  <c r="L69" i="2" s="1"/>
  <c r="K68" i="2"/>
  <c r="K67" i="2"/>
  <c r="K66" i="2"/>
  <c r="L66" i="2"/>
  <c r="K65" i="2"/>
  <c r="L65" i="2" s="1"/>
  <c r="K64" i="2"/>
  <c r="L64" i="2" s="1"/>
  <c r="K63" i="2"/>
  <c r="L63" i="2"/>
  <c r="K62" i="2"/>
  <c r="L62" i="2" s="1"/>
  <c r="K61" i="2"/>
  <c r="L61" i="2" s="1"/>
  <c r="K60" i="2"/>
  <c r="K59" i="2"/>
  <c r="L59" i="2" s="1"/>
  <c r="K58" i="2"/>
  <c r="L58" i="2" s="1"/>
  <c r="K57" i="2"/>
  <c r="L57" i="2" s="1"/>
  <c r="M57" i="2" s="1"/>
  <c r="N57" i="2" s="1"/>
  <c r="O57" i="2" s="1"/>
  <c r="K56" i="2"/>
  <c r="K55" i="2"/>
  <c r="K54" i="2"/>
  <c r="K53" i="2"/>
  <c r="L53" i="2" s="1"/>
  <c r="K52" i="2"/>
  <c r="L52" i="2"/>
  <c r="K51" i="2"/>
  <c r="L51" i="2"/>
  <c r="K50" i="2"/>
  <c r="L50" i="2" s="1"/>
  <c r="K49" i="2"/>
  <c r="K48" i="2"/>
  <c r="L48" i="2" s="1"/>
  <c r="K47" i="2"/>
  <c r="L47" i="2" s="1"/>
  <c r="K46" i="2"/>
  <c r="L46" i="2" s="1"/>
  <c r="K45" i="2"/>
  <c r="L45" i="2" s="1"/>
  <c r="K44" i="2"/>
  <c r="K43" i="2"/>
  <c r="L43" i="2" s="1"/>
  <c r="K42" i="2"/>
  <c r="L42" i="2" s="1"/>
  <c r="K41" i="2"/>
  <c r="L41" i="2" s="1"/>
  <c r="K40" i="2"/>
  <c r="K39" i="2"/>
  <c r="L39" i="2" s="1"/>
  <c r="K38" i="2"/>
  <c r="L38" i="2"/>
  <c r="K37" i="2"/>
  <c r="L37" i="2" s="1"/>
  <c r="K36" i="2"/>
  <c r="L36" i="2" s="1"/>
  <c r="K35" i="2"/>
  <c r="K34" i="2"/>
  <c r="K33" i="2"/>
  <c r="L33" i="2"/>
  <c r="M33" i="2" s="1"/>
  <c r="N33" i="2" s="1"/>
  <c r="O33" i="2" s="1"/>
  <c r="K32" i="2"/>
  <c r="K31" i="2"/>
  <c r="K30" i="2"/>
  <c r="L30" i="2"/>
  <c r="K29" i="2"/>
  <c r="L29" i="2"/>
  <c r="M29" i="2" s="1"/>
  <c r="N29" i="2" s="1"/>
  <c r="O29" i="2" s="1"/>
  <c r="K28" i="2"/>
  <c r="K27" i="2"/>
  <c r="L27" i="2"/>
  <c r="M27" i="2" s="1"/>
  <c r="N27" i="2" s="1"/>
  <c r="O27" i="2" s="1"/>
  <c r="K26" i="2"/>
  <c r="L26" i="2" s="1"/>
  <c r="K25" i="2"/>
  <c r="K24" i="2"/>
  <c r="K23" i="2"/>
  <c r="L23" i="2" s="1"/>
  <c r="M23" i="2" s="1"/>
  <c r="N23" i="2" s="1"/>
  <c r="O23" i="2" s="1"/>
  <c r="K22" i="2"/>
  <c r="L22" i="2"/>
  <c r="K21" i="2"/>
  <c r="K20" i="2"/>
  <c r="K19" i="2"/>
  <c r="L19" i="2"/>
  <c r="K18" i="2"/>
  <c r="L18" i="2" s="1"/>
  <c r="M18" i="2" s="1"/>
  <c r="N18" i="2" s="1"/>
  <c r="O18" i="2" s="1"/>
  <c r="K17" i="2"/>
  <c r="K16" i="2"/>
  <c r="K15" i="2"/>
  <c r="K14" i="2"/>
  <c r="L14" i="2" s="1"/>
  <c r="K13" i="2"/>
  <c r="K12" i="2"/>
  <c r="K11" i="2"/>
  <c r="L11" i="2" s="1"/>
  <c r="K10" i="2"/>
  <c r="K9" i="2"/>
  <c r="L9" i="2"/>
  <c r="K8" i="2"/>
  <c r="K7" i="2"/>
  <c r="M7" i="2" s="1"/>
  <c r="N7" i="2" s="1"/>
  <c r="O7" i="2" s="1"/>
  <c r="L7" i="2"/>
  <c r="K6" i="2"/>
  <c r="L6" i="2" s="1"/>
  <c r="K5" i="2"/>
  <c r="L5" i="2" s="1"/>
  <c r="K6" i="7"/>
  <c r="L6" i="7"/>
  <c r="O6" i="7"/>
  <c r="K7" i="7"/>
  <c r="T7" i="7" s="1"/>
  <c r="K8" i="7"/>
  <c r="L8" i="7" s="1"/>
  <c r="K9" i="7"/>
  <c r="K10" i="7"/>
  <c r="L10" i="7" s="1"/>
  <c r="K11" i="7"/>
  <c r="K12" i="7"/>
  <c r="L12" i="7" s="1"/>
  <c r="K13" i="7"/>
  <c r="K14" i="7"/>
  <c r="K15" i="7"/>
  <c r="K16" i="7"/>
  <c r="L16" i="7"/>
  <c r="K17" i="7"/>
  <c r="L17" i="7" s="1"/>
  <c r="O17" i="7" s="1"/>
  <c r="K18" i="7"/>
  <c r="K19" i="7"/>
  <c r="L19" i="7" s="1"/>
  <c r="K20" i="7"/>
  <c r="L20" i="7"/>
  <c r="K21" i="7"/>
  <c r="L21" i="7"/>
  <c r="O21" i="7" s="1"/>
  <c r="K22" i="7"/>
  <c r="K23" i="7"/>
  <c r="L23" i="7" s="1"/>
  <c r="K24" i="7"/>
  <c r="L24" i="7" s="1"/>
  <c r="K25" i="7"/>
  <c r="L25" i="7" s="1"/>
  <c r="O25" i="7" s="1"/>
  <c r="K26" i="7"/>
  <c r="L26" i="7"/>
  <c r="K27" i="7"/>
  <c r="K28" i="7"/>
  <c r="O28" i="7" s="1"/>
  <c r="L28" i="7"/>
  <c r="K29" i="7"/>
  <c r="K30" i="7"/>
  <c r="L30" i="7" s="1"/>
  <c r="K31" i="7"/>
  <c r="K32" i="7"/>
  <c r="L32" i="7"/>
  <c r="K33" i="7"/>
  <c r="K34" i="7"/>
  <c r="L34" i="7" s="1"/>
  <c r="K35" i="7"/>
  <c r="K36" i="7"/>
  <c r="K38" i="7"/>
  <c r="K39" i="7"/>
  <c r="L39" i="7" s="1"/>
  <c r="K40" i="7"/>
  <c r="O40" i="7" s="1"/>
  <c r="L40" i="7"/>
  <c r="K41" i="7"/>
  <c r="L41" i="7" s="1"/>
  <c r="K42" i="7"/>
  <c r="L42" i="7" s="1"/>
  <c r="O42" i="7" s="1"/>
  <c r="K43" i="7"/>
  <c r="L43" i="7"/>
  <c r="K44" i="7"/>
  <c r="L44" i="7" s="1"/>
  <c r="K45" i="7"/>
  <c r="L45" i="7"/>
  <c r="K46" i="7"/>
  <c r="L46" i="7" s="1"/>
  <c r="O46" i="7"/>
  <c r="K47" i="7"/>
  <c r="L47" i="7"/>
  <c r="O47" i="7" s="1"/>
  <c r="K48" i="7"/>
  <c r="K50" i="7"/>
  <c r="L50" i="7" s="1"/>
  <c r="K51" i="7"/>
  <c r="K52" i="7"/>
  <c r="K53" i="7"/>
  <c r="K54" i="7"/>
  <c r="L54" i="7"/>
  <c r="K55" i="7"/>
  <c r="K56" i="7"/>
  <c r="L56" i="7" s="1"/>
  <c r="O56" i="7" s="1"/>
  <c r="K57" i="7"/>
  <c r="L57" i="7"/>
  <c r="O57" i="7" s="1"/>
  <c r="K58" i="7"/>
  <c r="L58" i="7" s="1"/>
  <c r="O58" i="7" s="1"/>
  <c r="K59" i="7"/>
  <c r="L59" i="7" s="1"/>
  <c r="K60" i="7"/>
  <c r="L60" i="7" s="1"/>
  <c r="K61" i="7"/>
  <c r="L61" i="7" s="1"/>
  <c r="O61" i="7" s="1"/>
  <c r="K62" i="7"/>
  <c r="K63" i="7"/>
  <c r="L63" i="7" s="1"/>
  <c r="O63" i="7" s="1"/>
  <c r="K64" i="7"/>
  <c r="K65" i="7"/>
  <c r="K66" i="7"/>
  <c r="K67" i="7"/>
  <c r="L67" i="7"/>
  <c r="K68" i="7"/>
  <c r="L68" i="7" s="1"/>
  <c r="K69" i="7"/>
  <c r="K70" i="7"/>
  <c r="K71" i="7"/>
  <c r="K72" i="7"/>
  <c r="K73" i="7"/>
  <c r="K74" i="7"/>
  <c r="K6" i="6"/>
  <c r="L6" i="6" s="1"/>
  <c r="O6" i="6" s="1"/>
  <c r="K7" i="6"/>
  <c r="L7" i="6" s="1"/>
  <c r="O7" i="6" s="1"/>
  <c r="K8" i="6"/>
  <c r="K9" i="6"/>
  <c r="L9" i="6" s="1"/>
  <c r="K10" i="6"/>
  <c r="K11" i="6"/>
  <c r="K12" i="6"/>
  <c r="L12" i="6"/>
  <c r="K13" i="6"/>
  <c r="L13" i="6" s="1"/>
  <c r="K14" i="6"/>
  <c r="K15" i="6"/>
  <c r="L15" i="6"/>
  <c r="K16" i="6"/>
  <c r="L16" i="6" s="1"/>
  <c r="O16" i="6" s="1"/>
  <c r="K17" i="6"/>
  <c r="K18" i="6"/>
  <c r="K19" i="6"/>
  <c r="K20" i="6"/>
  <c r="K21" i="6"/>
  <c r="K22" i="6"/>
  <c r="K23" i="6"/>
  <c r="L23" i="6"/>
  <c r="O23" i="6" s="1"/>
  <c r="K24" i="6"/>
  <c r="K25" i="6"/>
  <c r="L25" i="6" s="1"/>
  <c r="K26" i="6"/>
  <c r="L26" i="6" s="1"/>
  <c r="K27" i="6"/>
  <c r="K28" i="6"/>
  <c r="L28" i="6" s="1"/>
  <c r="K29" i="6"/>
  <c r="K30" i="6"/>
  <c r="K31" i="6"/>
  <c r="L31" i="6" s="1"/>
  <c r="O31" i="6" s="1"/>
  <c r="K32" i="6"/>
  <c r="K33" i="6"/>
  <c r="K34" i="6"/>
  <c r="K35" i="6"/>
  <c r="L35" i="6" s="1"/>
  <c r="O35" i="6" s="1"/>
  <c r="K36" i="6"/>
  <c r="K37" i="6"/>
  <c r="K38" i="6"/>
  <c r="L38" i="6"/>
  <c r="K39" i="6"/>
  <c r="K40" i="6"/>
  <c r="L40" i="6" s="1"/>
  <c r="O40" i="6" s="1"/>
  <c r="K41" i="6"/>
  <c r="K42" i="6"/>
  <c r="L42" i="6" s="1"/>
  <c r="K43" i="6"/>
  <c r="K44" i="6"/>
  <c r="L44" i="6" s="1"/>
  <c r="K45" i="6"/>
  <c r="L45" i="6" s="1"/>
  <c r="O45" i="6" s="1"/>
  <c r="K46" i="6"/>
  <c r="L46" i="6" s="1"/>
  <c r="K47" i="6"/>
  <c r="L47" i="6" s="1"/>
  <c r="K48" i="6"/>
  <c r="K49" i="6"/>
  <c r="L49" i="6" s="1"/>
  <c r="K50" i="6"/>
  <c r="L50" i="6" s="1"/>
  <c r="K51" i="6"/>
  <c r="L51" i="6" s="1"/>
  <c r="O51" i="6" s="1"/>
  <c r="K52" i="6"/>
  <c r="K53" i="6"/>
  <c r="L53" i="6" s="1"/>
  <c r="K54" i="6"/>
  <c r="L54" i="6" s="1"/>
  <c r="K55" i="6"/>
  <c r="K56" i="6"/>
  <c r="K57" i="6"/>
  <c r="K58" i="6"/>
  <c r="L58" i="6" s="1"/>
  <c r="K59" i="6"/>
  <c r="L59" i="6" s="1"/>
  <c r="K60" i="6"/>
  <c r="L60" i="6" s="1"/>
  <c r="K61" i="6"/>
  <c r="L61" i="6"/>
  <c r="K62" i="6"/>
  <c r="K63" i="6"/>
  <c r="L63" i="6" s="1"/>
  <c r="O63" i="6"/>
  <c r="K64" i="6"/>
  <c r="L64" i="6" s="1"/>
  <c r="K65" i="6"/>
  <c r="K66" i="6"/>
  <c r="K67" i="6"/>
  <c r="L67" i="6" s="1"/>
  <c r="O67" i="6" s="1"/>
  <c r="K68" i="6"/>
  <c r="L68" i="6" s="1"/>
  <c r="O68" i="6" s="1"/>
  <c r="K69" i="6"/>
  <c r="L69" i="6" s="1"/>
  <c r="K70" i="6"/>
  <c r="K71" i="6"/>
  <c r="L71" i="6"/>
  <c r="K72" i="6"/>
  <c r="K73" i="6"/>
  <c r="L73" i="6" s="1"/>
  <c r="K74" i="6"/>
  <c r="L74" i="6"/>
  <c r="K75" i="6"/>
  <c r="L75" i="6" s="1"/>
  <c r="K76" i="6"/>
  <c r="K77" i="6"/>
  <c r="K78" i="6"/>
  <c r="L78" i="6" s="1"/>
  <c r="K79" i="6"/>
  <c r="L79" i="6" s="1"/>
  <c r="O79" i="6" s="1"/>
  <c r="K80" i="6"/>
  <c r="K81" i="6"/>
  <c r="K82" i="6"/>
  <c r="K83" i="6"/>
  <c r="L83" i="6" s="1"/>
  <c r="K84" i="6"/>
  <c r="K85" i="6"/>
  <c r="L85" i="6"/>
  <c r="K86" i="6"/>
  <c r="K87" i="6"/>
  <c r="K88" i="6"/>
  <c r="L88" i="6"/>
  <c r="K89" i="6"/>
  <c r="L89" i="6" s="1"/>
  <c r="O89" i="6" s="1"/>
  <c r="K90" i="6"/>
  <c r="L90" i="6" s="1"/>
  <c r="K91" i="6"/>
  <c r="L91" i="6" s="1"/>
  <c r="O91" i="6" s="1"/>
  <c r="K92" i="6"/>
  <c r="L92" i="6" s="1"/>
  <c r="K93" i="6"/>
  <c r="L93" i="6" s="1"/>
  <c r="O93" i="6" s="1"/>
  <c r="K94" i="6"/>
  <c r="L94" i="6" s="1"/>
  <c r="K95" i="6"/>
  <c r="L95" i="6" s="1"/>
  <c r="K96" i="6"/>
  <c r="L96" i="6"/>
  <c r="K97" i="6"/>
  <c r="K98" i="6"/>
  <c r="O98" i="6"/>
  <c r="K99" i="6"/>
  <c r="O99" i="6"/>
  <c r="K100" i="6"/>
  <c r="K101" i="6"/>
  <c r="K102" i="6"/>
  <c r="K103" i="6"/>
  <c r="L103" i="6" s="1"/>
  <c r="K104" i="6"/>
  <c r="L104" i="6" s="1"/>
  <c r="O104" i="6" s="1"/>
  <c r="K105" i="6"/>
  <c r="L105" i="6" s="1"/>
  <c r="K106" i="6"/>
  <c r="K107" i="6"/>
  <c r="L107" i="6" s="1"/>
  <c r="O107" i="6" s="1"/>
  <c r="K108" i="6"/>
  <c r="L108" i="6" s="1"/>
  <c r="K109" i="6"/>
  <c r="K110" i="6"/>
  <c r="L110" i="6" s="1"/>
  <c r="K111" i="6"/>
  <c r="L111" i="6" s="1"/>
  <c r="K112" i="6"/>
  <c r="L112" i="6" s="1"/>
  <c r="O112" i="6" s="1"/>
  <c r="K113" i="6"/>
  <c r="L113" i="6"/>
  <c r="K114" i="6"/>
  <c r="K115" i="6"/>
  <c r="K116" i="6"/>
  <c r="K117" i="6"/>
  <c r="K118" i="6"/>
  <c r="L118" i="6" s="1"/>
  <c r="K119" i="6"/>
  <c r="O119" i="6"/>
  <c r="L119" i="6"/>
  <c r="K120" i="6"/>
  <c r="K121" i="6"/>
  <c r="L121" i="6" s="1"/>
  <c r="K122" i="6"/>
  <c r="L122" i="6" s="1"/>
  <c r="O122" i="6" s="1"/>
  <c r="K123" i="6"/>
  <c r="K124" i="6"/>
  <c r="K125" i="6"/>
  <c r="L125" i="6" s="1"/>
  <c r="K126" i="6"/>
  <c r="O126" i="6" s="1"/>
  <c r="L126" i="6"/>
  <c r="K127" i="6"/>
  <c r="K128" i="6"/>
  <c r="L128" i="6" s="1"/>
  <c r="K129" i="6"/>
  <c r="K130" i="6"/>
  <c r="L130" i="6" s="1"/>
  <c r="K131" i="6"/>
  <c r="L131" i="6"/>
  <c r="O131" i="6" s="1"/>
  <c r="K132" i="6"/>
  <c r="K133" i="6"/>
  <c r="L133" i="6" s="1"/>
  <c r="K134" i="6"/>
  <c r="K135" i="6"/>
  <c r="L135" i="6"/>
  <c r="O135" i="6" s="1"/>
  <c r="K136" i="6"/>
  <c r="K137" i="6"/>
  <c r="K138" i="6"/>
  <c r="L138" i="6" s="1"/>
  <c r="K139" i="6"/>
  <c r="K140" i="6"/>
  <c r="L140" i="6" s="1"/>
  <c r="K141" i="6"/>
  <c r="L141" i="6" s="1"/>
  <c r="K142" i="6"/>
  <c r="K143" i="6"/>
  <c r="L143" i="6" s="1"/>
  <c r="K144" i="6"/>
  <c r="L144" i="6" s="1"/>
  <c r="K145" i="6"/>
  <c r="K149" i="6"/>
  <c r="L149" i="6"/>
  <c r="O149" i="6" s="1"/>
  <c r="K150" i="6"/>
  <c r="K151" i="6"/>
  <c r="L151" i="6" s="1"/>
  <c r="O151" i="6"/>
  <c r="K152" i="6"/>
  <c r="K153" i="6"/>
  <c r="L153" i="6" s="1"/>
  <c r="K154" i="6"/>
  <c r="K155" i="6"/>
  <c r="L155" i="6"/>
  <c r="O155" i="6" s="1"/>
  <c r="K156" i="6"/>
  <c r="K157" i="6"/>
  <c r="K158" i="6"/>
  <c r="K159" i="6"/>
  <c r="L159" i="6"/>
  <c r="K160" i="6"/>
  <c r="L160" i="6"/>
  <c r="K161" i="6"/>
  <c r="L161" i="6"/>
  <c r="K162" i="6"/>
  <c r="K163" i="6"/>
  <c r="K164" i="6"/>
  <c r="K165" i="6"/>
  <c r="K166" i="6"/>
  <c r="L166" i="6"/>
  <c r="K167" i="6"/>
  <c r="L167" i="6" s="1"/>
  <c r="K168" i="6"/>
  <c r="L168" i="6" s="1"/>
  <c r="K169" i="6"/>
  <c r="L169" i="6" s="1"/>
  <c r="K170" i="6"/>
  <c r="L170" i="6"/>
  <c r="K171" i="6"/>
  <c r="L171" i="6" s="1"/>
  <c r="O171" i="6"/>
  <c r="K172" i="6"/>
  <c r="K173" i="6"/>
  <c r="L173" i="6" s="1"/>
  <c r="K174" i="6"/>
  <c r="L174" i="6" s="1"/>
  <c r="K175" i="6"/>
  <c r="L175" i="6" s="1"/>
  <c r="K176" i="6"/>
  <c r="K177" i="6"/>
  <c r="K178" i="6"/>
  <c r="L178" i="6" s="1"/>
  <c r="K179" i="6"/>
  <c r="K180" i="6"/>
  <c r="L180" i="6" s="1"/>
  <c r="K181" i="6"/>
  <c r="L181" i="6" s="1"/>
  <c r="K182" i="6"/>
  <c r="K183" i="6"/>
  <c r="L183" i="6" s="1"/>
  <c r="K184" i="6"/>
  <c r="L184" i="6"/>
  <c r="K185" i="6"/>
  <c r="K186" i="6"/>
  <c r="K187" i="6"/>
  <c r="L187" i="6"/>
  <c r="K188" i="6"/>
  <c r="L188" i="6" s="1"/>
  <c r="K189" i="6"/>
  <c r="K190" i="6"/>
  <c r="L190" i="6" s="1"/>
  <c r="O190" i="6" s="1"/>
  <c r="K191" i="6"/>
  <c r="K192" i="6"/>
  <c r="K193" i="6"/>
  <c r="L193" i="6"/>
  <c r="K194" i="6"/>
  <c r="L194" i="6" s="1"/>
  <c r="K195" i="6"/>
  <c r="K196" i="6"/>
  <c r="K197" i="6"/>
  <c r="K198" i="6"/>
  <c r="L198" i="6"/>
  <c r="O198" i="6" s="1"/>
  <c r="K199" i="6"/>
  <c r="K200" i="6"/>
  <c r="L200" i="6"/>
  <c r="O200" i="6" s="1"/>
  <c r="K201" i="6"/>
  <c r="L201" i="6" s="1"/>
  <c r="K202" i="6"/>
  <c r="K203" i="6"/>
  <c r="L203" i="6"/>
  <c r="K204" i="6"/>
  <c r="L204" i="6" s="1"/>
  <c r="K205" i="6"/>
  <c r="L205" i="6" s="1"/>
  <c r="K206" i="6"/>
  <c r="L206" i="6" s="1"/>
  <c r="O206" i="6" s="1"/>
  <c r="K207" i="6"/>
  <c r="L207" i="6" s="1"/>
  <c r="O207" i="6" s="1"/>
  <c r="K208" i="6"/>
  <c r="L208" i="6"/>
  <c r="K209" i="6"/>
  <c r="K210" i="6"/>
  <c r="K211" i="6"/>
  <c r="K212" i="6"/>
  <c r="K213" i="6"/>
  <c r="K214" i="6"/>
  <c r="L214" i="6"/>
  <c r="K215" i="6"/>
  <c r="K216" i="6"/>
  <c r="L216" i="6" s="1"/>
  <c r="K217" i="6"/>
  <c r="K218" i="6"/>
  <c r="K219" i="6"/>
  <c r="K220" i="6"/>
  <c r="L220" i="6"/>
  <c r="K221" i="6"/>
  <c r="L221" i="6"/>
  <c r="K222" i="6"/>
  <c r="L222" i="6" s="1"/>
  <c r="K223" i="6"/>
  <c r="K224" i="6"/>
  <c r="L224" i="6" s="1"/>
  <c r="Q285" i="6"/>
  <c r="K5" i="7"/>
  <c r="L5" i="7" s="1"/>
  <c r="K5" i="6"/>
  <c r="L5" i="6" s="1"/>
  <c r="J500" i="8"/>
  <c r="K500" i="8" s="1"/>
  <c r="L500" i="8" s="1"/>
  <c r="J543" i="8"/>
  <c r="K543" i="8" s="1"/>
  <c r="L543" i="8"/>
  <c r="J607" i="8"/>
  <c r="K607" i="8"/>
  <c r="L607" i="8"/>
  <c r="J559" i="8"/>
  <c r="K559" i="8" s="1"/>
  <c r="L559" i="8" s="1"/>
  <c r="J623" i="8"/>
  <c r="K623" i="8"/>
  <c r="L623" i="8" s="1"/>
  <c r="J912" i="8"/>
  <c r="K912" i="8" s="1"/>
  <c r="L912" i="8" s="1"/>
  <c r="J928" i="8"/>
  <c r="K928" i="8" s="1"/>
  <c r="L928" i="8" s="1"/>
  <c r="J944" i="8"/>
  <c r="K944" i="8"/>
  <c r="L944" i="8"/>
  <c r="J976" i="8"/>
  <c r="K976" i="8" s="1"/>
  <c r="L976" i="8" s="1"/>
  <c r="J492" i="8"/>
  <c r="K492" i="8" s="1"/>
  <c r="L492" i="8" s="1"/>
  <c r="J575" i="8"/>
  <c r="K575" i="8" s="1"/>
  <c r="L575" i="8" s="1"/>
  <c r="J639" i="8"/>
  <c r="K639" i="8"/>
  <c r="L639" i="8" s="1"/>
  <c r="J527" i="8"/>
  <c r="K527" i="8" s="1"/>
  <c r="L527" i="8" s="1"/>
  <c r="J591" i="8"/>
  <c r="K591" i="8" s="1"/>
  <c r="L591" i="8" s="1"/>
  <c r="K547" i="8"/>
  <c r="L547" i="8" s="1"/>
  <c r="K595" i="8"/>
  <c r="L595" i="8"/>
  <c r="K611" i="8"/>
  <c r="L611" i="8"/>
  <c r="K627" i="8"/>
  <c r="L627" i="8" s="1"/>
  <c r="K643" i="8"/>
  <c r="L643" i="8" s="1"/>
  <c r="J924" i="8"/>
  <c r="K924" i="8" s="1"/>
  <c r="L924" i="8" s="1"/>
  <c r="J940" i="8"/>
  <c r="K940" i="8" s="1"/>
  <c r="L940" i="8" s="1"/>
  <c r="J956" i="8"/>
  <c r="K956" i="8" s="1"/>
  <c r="L956" i="8" s="1"/>
  <c r="J972" i="8"/>
  <c r="K972" i="8" s="1"/>
  <c r="L972" i="8"/>
  <c r="J916" i="8"/>
  <c r="K916" i="8" s="1"/>
  <c r="L916" i="8" s="1"/>
  <c r="J932" i="8"/>
  <c r="K932" i="8" s="1"/>
  <c r="L932" i="8" s="1"/>
  <c r="J948" i="8"/>
  <c r="K948" i="8"/>
  <c r="L948" i="8" s="1"/>
  <c r="J964" i="8"/>
  <c r="K964" i="8" s="1"/>
  <c r="L964" i="8" s="1"/>
  <c r="J980" i="8"/>
  <c r="K980" i="8" s="1"/>
  <c r="L980" i="8" s="1"/>
  <c r="J996" i="8"/>
  <c r="K996" i="8" s="1"/>
  <c r="L996" i="8" s="1"/>
  <c r="J488" i="8"/>
  <c r="K488" i="8" s="1"/>
  <c r="L488" i="8" s="1"/>
  <c r="K504" i="8"/>
  <c r="L504" i="8" s="1"/>
  <c r="J508" i="8"/>
  <c r="K508" i="8" s="1"/>
  <c r="L508" i="8" s="1"/>
  <c r="J920" i="8"/>
  <c r="K920" i="8" s="1"/>
  <c r="L920" i="8" s="1"/>
  <c r="J936" i="8"/>
  <c r="K936" i="8" s="1"/>
  <c r="L936" i="8" s="1"/>
  <c r="J952" i="8"/>
  <c r="K952" i="8" s="1"/>
  <c r="L952" i="8" s="1"/>
  <c r="J968" i="8"/>
  <c r="K968" i="8" s="1"/>
  <c r="L968" i="8" s="1"/>
  <c r="J984" i="8"/>
  <c r="K984" i="8"/>
  <c r="L984" i="8" s="1"/>
  <c r="K8" i="8"/>
  <c r="L8" i="8"/>
  <c r="K16" i="8"/>
  <c r="L16" i="8" s="1"/>
  <c r="K28" i="8"/>
  <c r="L28" i="8" s="1"/>
  <c r="J505" i="8"/>
  <c r="K505" i="8" s="1"/>
  <c r="L505" i="8" s="1"/>
  <c r="J11" i="8"/>
  <c r="K11" i="8" s="1"/>
  <c r="L11" i="8" s="1"/>
  <c r="J19" i="8"/>
  <c r="K19" i="8" s="1"/>
  <c r="L19" i="8" s="1"/>
  <c r="K30" i="8"/>
  <c r="L30" i="8" s="1"/>
  <c r="J36" i="8"/>
  <c r="K36" i="8" s="1"/>
  <c r="L36" i="8" s="1"/>
  <c r="J44" i="8"/>
  <c r="K44" i="8" s="1"/>
  <c r="L44" i="8" s="1"/>
  <c r="J50" i="8"/>
  <c r="K50" i="8" s="1"/>
  <c r="L50" i="8" s="1"/>
  <c r="J58" i="8"/>
  <c r="K58" i="8"/>
  <c r="L58" i="8" s="1"/>
  <c r="J64" i="8"/>
  <c r="K64" i="8" s="1"/>
  <c r="L64" i="8" s="1"/>
  <c r="J66" i="8"/>
  <c r="K66" i="8"/>
  <c r="L66" i="8" s="1"/>
  <c r="K46" i="8"/>
  <c r="L46" i="8" s="1"/>
  <c r="K52" i="8"/>
  <c r="L52" i="8" s="1"/>
  <c r="K56" i="8"/>
  <c r="L56" i="8" s="1"/>
  <c r="K62" i="8"/>
  <c r="L62" i="8" s="1"/>
  <c r="K5" i="8"/>
  <c r="L5" i="8" s="1"/>
  <c r="J6" i="8"/>
  <c r="K6" i="8" s="1"/>
  <c r="L6" i="8" s="1"/>
  <c r="J10" i="8"/>
  <c r="K10" i="8" s="1"/>
  <c r="L10" i="8" s="1"/>
  <c r="K13" i="8"/>
  <c r="L13" i="8" s="1"/>
  <c r="J14" i="8"/>
  <c r="K14" i="8" s="1"/>
  <c r="L14" i="8" s="1"/>
  <c r="K18" i="8"/>
  <c r="L18" i="8" s="1"/>
  <c r="K21" i="8"/>
  <c r="L21" i="8" s="1"/>
  <c r="J22" i="8"/>
  <c r="J26" i="8"/>
  <c r="K33" i="8"/>
  <c r="L33" i="8" s="1"/>
  <c r="K35" i="8"/>
  <c r="L35" i="8" s="1"/>
  <c r="K39" i="8"/>
  <c r="L39" i="8"/>
  <c r="K45" i="8"/>
  <c r="L45" i="8" s="1"/>
  <c r="K47" i="8"/>
  <c r="L47" i="8" s="1"/>
  <c r="K59" i="8"/>
  <c r="L59" i="8" s="1"/>
  <c r="K65" i="8"/>
  <c r="L65" i="8" s="1"/>
  <c r="J489" i="8"/>
  <c r="K489" i="8" s="1"/>
  <c r="L489" i="8" s="1"/>
  <c r="J493" i="8"/>
  <c r="K493" i="8" s="1"/>
  <c r="L493" i="8" s="1"/>
  <c r="J509" i="8"/>
  <c r="K509" i="8" s="1"/>
  <c r="L509" i="8" s="1"/>
  <c r="J517" i="8"/>
  <c r="K517" i="8"/>
  <c r="L517" i="8" s="1"/>
  <c r="J501" i="8"/>
  <c r="K501" i="8" s="1"/>
  <c r="L501" i="8" s="1"/>
  <c r="J513" i="8"/>
  <c r="K513" i="8" s="1"/>
  <c r="L513" i="8" s="1"/>
  <c r="J497" i="8"/>
  <c r="K497" i="8" s="1"/>
  <c r="L497" i="8"/>
  <c r="K512" i="8"/>
  <c r="L512" i="8" s="1"/>
  <c r="K516" i="8"/>
  <c r="L516" i="8" s="1"/>
  <c r="J913" i="8"/>
  <c r="K913" i="8" s="1"/>
  <c r="L913" i="8" s="1"/>
  <c r="J915" i="8"/>
  <c r="K915" i="8" s="1"/>
  <c r="L915" i="8" s="1"/>
  <c r="J917" i="8"/>
  <c r="K917" i="8" s="1"/>
  <c r="L917" i="8" s="1"/>
  <c r="J919" i="8"/>
  <c r="K919" i="8" s="1"/>
  <c r="L919" i="8" s="1"/>
  <c r="J921" i="8"/>
  <c r="K921" i="8" s="1"/>
  <c r="L921" i="8" s="1"/>
  <c r="J923" i="8"/>
  <c r="K923" i="8"/>
  <c r="L923" i="8" s="1"/>
  <c r="J925" i="8"/>
  <c r="K925" i="8" s="1"/>
  <c r="L925" i="8" s="1"/>
  <c r="J927" i="8"/>
  <c r="K927" i="8" s="1"/>
  <c r="L927" i="8" s="1"/>
  <c r="J929" i="8"/>
  <c r="K929" i="8"/>
  <c r="L929" i="8" s="1"/>
  <c r="J931" i="8"/>
  <c r="K931" i="8" s="1"/>
  <c r="L931" i="8" s="1"/>
  <c r="J933" i="8"/>
  <c r="K933" i="8" s="1"/>
  <c r="L933" i="8" s="1"/>
  <c r="J935" i="8"/>
  <c r="K935" i="8" s="1"/>
  <c r="L935" i="8" s="1"/>
  <c r="J937" i="8"/>
  <c r="K937" i="8" s="1"/>
  <c r="L937" i="8" s="1"/>
  <c r="J939" i="8"/>
  <c r="K939" i="8" s="1"/>
  <c r="L939" i="8" s="1"/>
  <c r="J941" i="8"/>
  <c r="K941" i="8"/>
  <c r="L941" i="8" s="1"/>
  <c r="J943" i="8"/>
  <c r="K943" i="8" s="1"/>
  <c r="L943" i="8" s="1"/>
  <c r="J945" i="8"/>
  <c r="K945" i="8"/>
  <c r="L945" i="8" s="1"/>
  <c r="J947" i="8"/>
  <c r="K947" i="8" s="1"/>
  <c r="L947" i="8" s="1"/>
  <c r="J949" i="8"/>
  <c r="K949" i="8" s="1"/>
  <c r="L949" i="8" s="1"/>
  <c r="J951" i="8"/>
  <c r="K951" i="8" s="1"/>
  <c r="L951" i="8" s="1"/>
  <c r="J953" i="8"/>
  <c r="K953" i="8" s="1"/>
  <c r="L953" i="8" s="1"/>
  <c r="J955" i="8"/>
  <c r="K955" i="8" s="1"/>
  <c r="L955" i="8" s="1"/>
  <c r="J957" i="8"/>
  <c r="K957" i="8" s="1"/>
  <c r="L957" i="8" s="1"/>
  <c r="J959" i="8"/>
  <c r="K959" i="8" s="1"/>
  <c r="L959" i="8" s="1"/>
  <c r="J961" i="8"/>
  <c r="K961" i="8"/>
  <c r="L961" i="8" s="1"/>
  <c r="J963" i="8"/>
  <c r="K963" i="8" s="1"/>
  <c r="L963" i="8" s="1"/>
  <c r="J965" i="8"/>
  <c r="K965" i="8" s="1"/>
  <c r="L965" i="8"/>
  <c r="J967" i="8"/>
  <c r="K967" i="8" s="1"/>
  <c r="L967" i="8" s="1"/>
  <c r="J969" i="8"/>
  <c r="K969" i="8"/>
  <c r="L969" i="8" s="1"/>
  <c r="J971" i="8"/>
  <c r="K971" i="8" s="1"/>
  <c r="L971" i="8" s="1"/>
  <c r="J973" i="8"/>
  <c r="K973" i="8" s="1"/>
  <c r="L973" i="8" s="1"/>
  <c r="J975" i="8"/>
  <c r="K975" i="8" s="1"/>
  <c r="L975" i="8" s="1"/>
  <c r="J977" i="8"/>
  <c r="K977" i="8" s="1"/>
  <c r="L977" i="8" s="1"/>
  <c r="J979" i="8"/>
  <c r="K979" i="8" s="1"/>
  <c r="L979" i="8" s="1"/>
  <c r="J981" i="8"/>
  <c r="K981" i="8" s="1"/>
  <c r="L981" i="8" s="1"/>
  <c r="J983" i="8"/>
  <c r="K983" i="8" s="1"/>
  <c r="L983" i="8" s="1"/>
  <c r="J985" i="8"/>
  <c r="K985" i="8" s="1"/>
  <c r="L985" i="8" s="1"/>
  <c r="J987" i="8"/>
  <c r="K987" i="8" s="1"/>
  <c r="L987" i="8" s="1"/>
  <c r="J989" i="8"/>
  <c r="K989" i="8" s="1"/>
  <c r="L989" i="8" s="1"/>
  <c r="J991" i="8"/>
  <c r="K991" i="8" s="1"/>
  <c r="L991" i="8" s="1"/>
  <c r="J993" i="8"/>
  <c r="K993" i="8" s="1"/>
  <c r="L993" i="8" s="1"/>
  <c r="K34" i="11"/>
  <c r="L34" i="11" s="1"/>
  <c r="K66" i="11"/>
  <c r="L66" i="11"/>
  <c r="K110" i="11"/>
  <c r="L110" i="11" s="1"/>
  <c r="K42" i="11"/>
  <c r="L42" i="11"/>
  <c r="K251" i="11"/>
  <c r="L251" i="11" s="1"/>
  <c r="K26" i="11"/>
  <c r="L26" i="11" s="1"/>
  <c r="K58" i="11"/>
  <c r="L58" i="11" s="1"/>
  <c r="K6" i="11"/>
  <c r="L6" i="11" s="1"/>
  <c r="K38" i="11"/>
  <c r="L38" i="11" s="1"/>
  <c r="K54" i="11"/>
  <c r="L54" i="11" s="1"/>
  <c r="K70" i="11"/>
  <c r="L70" i="11" s="1"/>
  <c r="K109" i="11"/>
  <c r="L109" i="11" s="1"/>
  <c r="K119" i="11"/>
  <c r="L119" i="11"/>
  <c r="K135" i="11"/>
  <c r="L135" i="11" s="1"/>
  <c r="K143" i="11"/>
  <c r="L143" i="11"/>
  <c r="K151" i="11"/>
  <c r="L151" i="11" s="1"/>
  <c r="K159" i="11"/>
  <c r="L159" i="11" s="1"/>
  <c r="K167" i="11"/>
  <c r="L167" i="11" s="1"/>
  <c r="K243" i="11"/>
  <c r="L243" i="11" s="1"/>
  <c r="K275" i="11"/>
  <c r="L275" i="11"/>
  <c r="K30" i="11"/>
  <c r="L30" i="11" s="1"/>
  <c r="K46" i="11"/>
  <c r="L46" i="11" s="1"/>
  <c r="K62" i="11"/>
  <c r="L62" i="11"/>
  <c r="K78" i="11"/>
  <c r="L78" i="11" s="1"/>
  <c r="K94" i="11"/>
  <c r="L94" i="11" s="1"/>
  <c r="K97" i="11"/>
  <c r="L97" i="11" s="1"/>
  <c r="J99" i="11"/>
  <c r="K99" i="11" s="1"/>
  <c r="L99" i="11" s="1"/>
  <c r="K105" i="11"/>
  <c r="L105" i="11"/>
  <c r="J107" i="11"/>
  <c r="K107" i="11"/>
  <c r="L107" i="11" s="1"/>
  <c r="K115" i="11"/>
  <c r="L115" i="11" s="1"/>
  <c r="K123" i="11"/>
  <c r="L123" i="11" s="1"/>
  <c r="K131" i="11"/>
  <c r="L131" i="11" s="1"/>
  <c r="K147" i="11"/>
  <c r="L147" i="11"/>
  <c r="K155" i="11"/>
  <c r="L155" i="11" s="1"/>
  <c r="K163" i="11"/>
  <c r="L163" i="11" s="1"/>
  <c r="J170" i="11"/>
  <c r="K170" i="11" s="1"/>
  <c r="L170" i="11" s="1"/>
  <c r="J178" i="11"/>
  <c r="K178" i="11" s="1"/>
  <c r="L178" i="11" s="1"/>
  <c r="J186" i="11"/>
  <c r="K186" i="11" s="1"/>
  <c r="L186" i="11" s="1"/>
  <c r="J194" i="11"/>
  <c r="K194" i="11"/>
  <c r="L194" i="11" s="1"/>
  <c r="J202" i="11"/>
  <c r="K202" i="11" s="1"/>
  <c r="L202" i="11" s="1"/>
  <c r="K259" i="11"/>
  <c r="L259" i="11" s="1"/>
  <c r="K95" i="11"/>
  <c r="L95" i="11" s="1"/>
  <c r="K103" i="11"/>
  <c r="L103" i="11" s="1"/>
  <c r="J960" i="8"/>
  <c r="K960" i="8"/>
  <c r="L960" i="8"/>
  <c r="J75" i="8"/>
  <c r="K75" i="8"/>
  <c r="L75" i="8" s="1"/>
  <c r="J83" i="8"/>
  <c r="K83" i="8" s="1"/>
  <c r="L83" i="8" s="1"/>
  <c r="J91" i="8"/>
  <c r="K91" i="8" s="1"/>
  <c r="L91" i="8" s="1"/>
  <c r="J105" i="8"/>
  <c r="K105" i="8" s="1"/>
  <c r="L105" i="8" s="1"/>
  <c r="K113" i="8"/>
  <c r="L113" i="8"/>
  <c r="J121" i="8"/>
  <c r="K121" i="8" s="1"/>
  <c r="L121" i="8" s="1"/>
  <c r="J209" i="8"/>
  <c r="J213" i="8"/>
  <c r="K213" i="8" s="1"/>
  <c r="L213" i="8" s="1"/>
  <c r="J217" i="8"/>
  <c r="K217" i="8" s="1"/>
  <c r="L217" i="8" s="1"/>
  <c r="J225" i="8"/>
  <c r="K225" i="8" s="1"/>
  <c r="L225" i="8" s="1"/>
  <c r="J229" i="8"/>
  <c r="K229" i="8" s="1"/>
  <c r="L229" i="8" s="1"/>
  <c r="J233" i="8"/>
  <c r="K233" i="8" s="1"/>
  <c r="L233" i="8" s="1"/>
  <c r="J237" i="8"/>
  <c r="K237" i="8" s="1"/>
  <c r="L237" i="8" s="1"/>
  <c r="J241" i="8"/>
  <c r="J245" i="8"/>
  <c r="K245" i="8"/>
  <c r="L245" i="8" s="1"/>
  <c r="J249" i="8"/>
  <c r="K249" i="8" s="1"/>
  <c r="L249" i="8" s="1"/>
  <c r="J253" i="8"/>
  <c r="K253" i="8" s="1"/>
  <c r="L253" i="8" s="1"/>
  <c r="J257" i="8"/>
  <c r="K257" i="8" s="1"/>
  <c r="L257" i="8" s="1"/>
  <c r="J261" i="8"/>
  <c r="K261" i="8" s="1"/>
  <c r="L261" i="8" s="1"/>
  <c r="J265" i="8"/>
  <c r="K265" i="8" s="1"/>
  <c r="L265" i="8" s="1"/>
  <c r="J269" i="8"/>
  <c r="K269" i="8" s="1"/>
  <c r="L269" i="8" s="1"/>
  <c r="J273" i="8"/>
  <c r="K273" i="8" s="1"/>
  <c r="L273" i="8" s="1"/>
  <c r="J277" i="8"/>
  <c r="K277" i="8" s="1"/>
  <c r="L277" i="8" s="1"/>
  <c r="J281" i="8"/>
  <c r="K281" i="8"/>
  <c r="L281" i="8" s="1"/>
  <c r="J285" i="8"/>
  <c r="K285" i="8"/>
  <c r="L285" i="8" s="1"/>
  <c r="J289" i="8"/>
  <c r="K289" i="8"/>
  <c r="L289" i="8" s="1"/>
  <c r="J293" i="8"/>
  <c r="K293" i="8" s="1"/>
  <c r="L293" i="8" s="1"/>
  <c r="J297" i="8"/>
  <c r="K297" i="8" s="1"/>
  <c r="L297" i="8" s="1"/>
  <c r="J301" i="8"/>
  <c r="K301" i="8"/>
  <c r="L301" i="8" s="1"/>
  <c r="J305" i="8"/>
  <c r="K305" i="8"/>
  <c r="L305" i="8" s="1"/>
  <c r="J309" i="8"/>
  <c r="K309" i="8" s="1"/>
  <c r="L309" i="8" s="1"/>
  <c r="J313" i="8"/>
  <c r="K313" i="8" s="1"/>
  <c r="L313" i="8" s="1"/>
  <c r="J317" i="8"/>
  <c r="K317" i="8"/>
  <c r="L317" i="8" s="1"/>
  <c r="J321" i="8"/>
  <c r="K321" i="8" s="1"/>
  <c r="L321" i="8" s="1"/>
  <c r="J325" i="8"/>
  <c r="K325" i="8" s="1"/>
  <c r="L325" i="8" s="1"/>
  <c r="J329" i="8"/>
  <c r="K329" i="8" s="1"/>
  <c r="L329" i="8" s="1"/>
  <c r="J333" i="8"/>
  <c r="K333" i="8" s="1"/>
  <c r="L333" i="8" s="1"/>
  <c r="J337" i="8"/>
  <c r="K337" i="8"/>
  <c r="L337" i="8" s="1"/>
  <c r="J341" i="8"/>
  <c r="K341" i="8" s="1"/>
  <c r="L341" i="8" s="1"/>
  <c r="J412" i="8"/>
  <c r="K412" i="8"/>
  <c r="L412" i="8" s="1"/>
  <c r="J460" i="8"/>
  <c r="K460" i="8" s="1"/>
  <c r="L460" i="8" s="1"/>
  <c r="K99" i="8"/>
  <c r="L99" i="8" s="1"/>
  <c r="L123" i="8"/>
  <c r="K24" i="8"/>
  <c r="L24" i="8" s="1"/>
  <c r="K98" i="8"/>
  <c r="L98" i="8" s="1"/>
  <c r="J101" i="8"/>
  <c r="K101" i="8"/>
  <c r="L101" i="8" s="1"/>
  <c r="J109" i="8"/>
  <c r="K109" i="8"/>
  <c r="L109" i="8"/>
  <c r="L114" i="8"/>
  <c r="J117" i="8"/>
  <c r="K117" i="8"/>
  <c r="L117" i="8" s="1"/>
  <c r="J125" i="8"/>
  <c r="K125" i="8" s="1"/>
  <c r="L125" i="8" s="1"/>
  <c r="J129" i="8"/>
  <c r="K129" i="8" s="1"/>
  <c r="L129" i="8" s="1"/>
  <c r="J133" i="8"/>
  <c r="K133" i="8" s="1"/>
  <c r="L133" i="8" s="1"/>
  <c r="J137" i="8"/>
  <c r="K137" i="8" s="1"/>
  <c r="L137" i="8" s="1"/>
  <c r="J141" i="8"/>
  <c r="K141" i="8" s="1"/>
  <c r="L141" i="8" s="1"/>
  <c r="J145" i="8"/>
  <c r="K145" i="8"/>
  <c r="L145" i="8"/>
  <c r="J149" i="8"/>
  <c r="K149" i="8" s="1"/>
  <c r="L149" i="8" s="1"/>
  <c r="J153" i="8"/>
  <c r="K153" i="8"/>
  <c r="L153" i="8" s="1"/>
  <c r="J157" i="8"/>
  <c r="K157" i="8" s="1"/>
  <c r="L157" i="8" s="1"/>
  <c r="J165" i="8"/>
  <c r="K165" i="8"/>
  <c r="L165" i="8" s="1"/>
  <c r="J169" i="8"/>
  <c r="K169" i="8" s="1"/>
  <c r="L169" i="8" s="1"/>
  <c r="L173" i="8"/>
  <c r="J173" i="8"/>
  <c r="K173" i="8" s="1"/>
  <c r="K177" i="8"/>
  <c r="L177" i="8" s="1"/>
  <c r="J181" i="8"/>
  <c r="K181" i="8"/>
  <c r="L181" i="8" s="1"/>
  <c r="J185" i="8"/>
  <c r="K185" i="8" s="1"/>
  <c r="L185" i="8" s="1"/>
  <c r="K189" i="8"/>
  <c r="L189" i="8"/>
  <c r="J189" i="8"/>
  <c r="J201" i="8"/>
  <c r="K201" i="8" s="1"/>
  <c r="L201" i="8" s="1"/>
  <c r="J444" i="8"/>
  <c r="K444" i="8" s="1"/>
  <c r="L444" i="8" s="1"/>
  <c r="J476" i="8"/>
  <c r="K476" i="8" s="1"/>
  <c r="L476" i="8" s="1"/>
  <c r="J514" i="8"/>
  <c r="K514" i="8" s="1"/>
  <c r="L514" i="8" s="1"/>
  <c r="J524" i="8"/>
  <c r="K524" i="8" s="1"/>
  <c r="L524" i="8" s="1"/>
  <c r="K107" i="8"/>
  <c r="L107" i="8"/>
  <c r="L338" i="8"/>
  <c r="K103" i="8"/>
  <c r="L103" i="8" s="1"/>
  <c r="K111" i="8"/>
  <c r="L111" i="8" s="1"/>
  <c r="K119" i="8"/>
  <c r="L119" i="8" s="1"/>
  <c r="K134" i="8"/>
  <c r="L134" i="8" s="1"/>
  <c r="J142" i="8"/>
  <c r="J154" i="8"/>
  <c r="K154" i="8" s="1"/>
  <c r="L154" i="8" s="1"/>
  <c r="J199" i="8"/>
  <c r="J428" i="8"/>
  <c r="K428" i="8" s="1"/>
  <c r="L428" i="8" s="1"/>
  <c r="J499" i="8"/>
  <c r="K499" i="8" s="1"/>
  <c r="L499" i="8" s="1"/>
  <c r="J158" i="8"/>
  <c r="K158" i="8" s="1"/>
  <c r="L158" i="8"/>
  <c r="J162" i="8"/>
  <c r="K162" i="8" s="1"/>
  <c r="L162" i="8" s="1"/>
  <c r="J166" i="8"/>
  <c r="K166" i="8" s="1"/>
  <c r="L166" i="8" s="1"/>
  <c r="J170" i="8"/>
  <c r="K170" i="8" s="1"/>
  <c r="L170" i="8" s="1"/>
  <c r="J174" i="8"/>
  <c r="K174" i="8" s="1"/>
  <c r="L174" i="8" s="1"/>
  <c r="J178" i="8"/>
  <c r="K178" i="8"/>
  <c r="L178" i="8" s="1"/>
  <c r="J182" i="8"/>
  <c r="K182" i="8" s="1"/>
  <c r="L182" i="8" s="1"/>
  <c r="J186" i="8"/>
  <c r="K186" i="8" s="1"/>
  <c r="L186" i="8" s="1"/>
  <c r="J190" i="8"/>
  <c r="K190" i="8" s="1"/>
  <c r="L190" i="8" s="1"/>
  <c r="J194" i="8"/>
  <c r="K194" i="8" s="1"/>
  <c r="L194" i="8" s="1"/>
  <c r="J210" i="8"/>
  <c r="K210" i="8"/>
  <c r="L210" i="8" s="1"/>
  <c r="J214" i="8"/>
  <c r="K214" i="8" s="1"/>
  <c r="L214" i="8" s="1"/>
  <c r="J218" i="8"/>
  <c r="K218" i="8" s="1"/>
  <c r="L218" i="8" s="1"/>
  <c r="J222" i="8"/>
  <c r="K222" i="8"/>
  <c r="L222" i="8" s="1"/>
  <c r="J226" i="8"/>
  <c r="K226" i="8" s="1"/>
  <c r="L226" i="8" s="1"/>
  <c r="J230" i="8"/>
  <c r="K230" i="8"/>
  <c r="L230" i="8" s="1"/>
  <c r="J234" i="8"/>
  <c r="K234" i="8" s="1"/>
  <c r="L234" i="8" s="1"/>
  <c r="J238" i="8"/>
  <c r="K238" i="8" s="1"/>
  <c r="L238" i="8" s="1"/>
  <c r="J242" i="8"/>
  <c r="K242" i="8" s="1"/>
  <c r="L242" i="8" s="1"/>
  <c r="J246" i="8"/>
  <c r="K246" i="8" s="1"/>
  <c r="L246" i="8" s="1"/>
  <c r="J250" i="8"/>
  <c r="K250" i="8" s="1"/>
  <c r="L250" i="8" s="1"/>
  <c r="J254" i="8"/>
  <c r="K254" i="8"/>
  <c r="L254" i="8" s="1"/>
  <c r="J258" i="8"/>
  <c r="K258" i="8" s="1"/>
  <c r="L258" i="8" s="1"/>
  <c r="J262" i="8"/>
  <c r="K262" i="8" s="1"/>
  <c r="L262" i="8" s="1"/>
  <c r="J266" i="8"/>
  <c r="K266" i="8" s="1"/>
  <c r="L266" i="8" s="1"/>
  <c r="J270" i="8"/>
  <c r="K270" i="8" s="1"/>
  <c r="L270" i="8" s="1"/>
  <c r="J274" i="8"/>
  <c r="K274" i="8" s="1"/>
  <c r="L274" i="8" s="1"/>
  <c r="J278" i="8"/>
  <c r="K278" i="8" s="1"/>
  <c r="L278" i="8" s="1"/>
  <c r="J282" i="8"/>
  <c r="K282" i="8"/>
  <c r="L282" i="8" s="1"/>
  <c r="J286" i="8"/>
  <c r="K286" i="8" s="1"/>
  <c r="L286" i="8" s="1"/>
  <c r="J290" i="8"/>
  <c r="K290" i="8" s="1"/>
  <c r="L290" i="8" s="1"/>
  <c r="J294" i="8"/>
  <c r="K294" i="8" s="1"/>
  <c r="L294" i="8" s="1"/>
  <c r="J298" i="8"/>
  <c r="K298" i="8" s="1"/>
  <c r="L298" i="8" s="1"/>
  <c r="J302" i="8"/>
  <c r="K302" i="8" s="1"/>
  <c r="L302" i="8" s="1"/>
  <c r="J306" i="8"/>
  <c r="K306" i="8" s="1"/>
  <c r="L306" i="8"/>
  <c r="J310" i="8"/>
  <c r="K310" i="8" s="1"/>
  <c r="L310" i="8" s="1"/>
  <c r="J314" i="8"/>
  <c r="K314" i="8" s="1"/>
  <c r="L314" i="8" s="1"/>
  <c r="J318" i="8"/>
  <c r="K318" i="8" s="1"/>
  <c r="L318" i="8" s="1"/>
  <c r="J322" i="8"/>
  <c r="K322" i="8" s="1"/>
  <c r="L322" i="8" s="1"/>
  <c r="J326" i="8"/>
  <c r="K326" i="8" s="1"/>
  <c r="L326" i="8" s="1"/>
  <c r="J330" i="8"/>
  <c r="K330" i="8" s="1"/>
  <c r="L330" i="8" s="1"/>
  <c r="J334" i="8"/>
  <c r="K334" i="8" s="1"/>
  <c r="L334" i="8" s="1"/>
  <c r="J338" i="8"/>
  <c r="K338" i="8"/>
  <c r="J342" i="8"/>
  <c r="K342" i="8" s="1"/>
  <c r="L342" i="8" s="1"/>
  <c r="K498" i="8"/>
  <c r="L498" i="8" s="1"/>
  <c r="J544" i="8"/>
  <c r="K544" i="8" s="1"/>
  <c r="L544" i="8" s="1"/>
  <c r="J564" i="8"/>
  <c r="K564" i="8" s="1"/>
  <c r="L564" i="8" s="1"/>
  <c r="J651" i="8"/>
  <c r="K651" i="8" s="1"/>
  <c r="L651" i="8" s="1"/>
  <c r="J664" i="8"/>
  <c r="K664" i="8" s="1"/>
  <c r="L664" i="8" s="1"/>
  <c r="J729" i="8"/>
  <c r="K729" i="8" s="1"/>
  <c r="L729" i="8" s="1"/>
  <c r="J732" i="8"/>
  <c r="K732" i="8"/>
  <c r="L732" i="8" s="1"/>
  <c r="J739" i="8"/>
  <c r="K739" i="8" s="1"/>
  <c r="L739" i="8" s="1"/>
  <c r="J746" i="8"/>
  <c r="K746" i="8" s="1"/>
  <c r="L746" i="8" s="1"/>
  <c r="K200" i="8"/>
  <c r="L200" i="8" s="1"/>
  <c r="J346" i="8"/>
  <c r="K346" i="8" s="1"/>
  <c r="L346" i="8" s="1"/>
  <c r="J354" i="8"/>
  <c r="K354" i="8" s="1"/>
  <c r="L354" i="8" s="1"/>
  <c r="J362" i="8"/>
  <c r="K362" i="8" s="1"/>
  <c r="L362" i="8" s="1"/>
  <c r="J370" i="8"/>
  <c r="K370" i="8" s="1"/>
  <c r="L370" i="8" s="1"/>
  <c r="J378" i="8"/>
  <c r="K378" i="8"/>
  <c r="L378" i="8" s="1"/>
  <c r="J386" i="8"/>
  <c r="K386" i="8" s="1"/>
  <c r="L386" i="8" s="1"/>
  <c r="J394" i="8"/>
  <c r="K394" i="8" s="1"/>
  <c r="L394" i="8" s="1"/>
  <c r="J402" i="8"/>
  <c r="K402" i="8" s="1"/>
  <c r="L402" i="8" s="1"/>
  <c r="J529" i="8"/>
  <c r="K529" i="8" s="1"/>
  <c r="L529" i="8" s="1"/>
  <c r="J602" i="8"/>
  <c r="K602" i="8" s="1"/>
  <c r="L602" i="8" s="1"/>
  <c r="J610" i="8"/>
  <c r="K610" i="8" s="1"/>
  <c r="L610" i="8" s="1"/>
  <c r="J615" i="8"/>
  <c r="K615" i="8" s="1"/>
  <c r="L615" i="8" s="1"/>
  <c r="J630" i="8"/>
  <c r="K630" i="8" s="1"/>
  <c r="L630" i="8" s="1"/>
  <c r="K127" i="8"/>
  <c r="L127" i="8" s="1"/>
  <c r="K135" i="8"/>
  <c r="L135" i="8"/>
  <c r="K139" i="8"/>
  <c r="L139" i="8" s="1"/>
  <c r="K143" i="8"/>
  <c r="L143" i="8"/>
  <c r="K147" i="8"/>
  <c r="L147" i="8" s="1"/>
  <c r="K151" i="8"/>
  <c r="L151" i="8" s="1"/>
  <c r="K159" i="8"/>
  <c r="L159" i="8"/>
  <c r="K167" i="8"/>
  <c r="L167" i="8" s="1"/>
  <c r="K171" i="8"/>
  <c r="L171" i="8"/>
  <c r="K179" i="8"/>
  <c r="L179" i="8" s="1"/>
  <c r="K183" i="8"/>
  <c r="L183" i="8" s="1"/>
  <c r="K191" i="8"/>
  <c r="L191" i="8" s="1"/>
  <c r="K195" i="8"/>
  <c r="L195" i="8"/>
  <c r="K203" i="8"/>
  <c r="L203" i="8" s="1"/>
  <c r="K207" i="8"/>
  <c r="L207" i="8" s="1"/>
  <c r="K211" i="8"/>
  <c r="L211" i="8" s="1"/>
  <c r="K215" i="8"/>
  <c r="L215" i="8" s="1"/>
  <c r="K219" i="8"/>
  <c r="L219" i="8" s="1"/>
  <c r="K223" i="8"/>
  <c r="L223" i="8"/>
  <c r="K227" i="8"/>
  <c r="L227" i="8" s="1"/>
  <c r="K231" i="8"/>
  <c r="L231" i="8" s="1"/>
  <c r="K235" i="8"/>
  <c r="L235" i="8" s="1"/>
  <c r="K243" i="8"/>
  <c r="L243" i="8" s="1"/>
  <c r="K247" i="8"/>
  <c r="L247" i="8" s="1"/>
  <c r="K251" i="8"/>
  <c r="L251" i="8" s="1"/>
  <c r="K259" i="8"/>
  <c r="L259" i="8"/>
  <c r="K267" i="8"/>
  <c r="L267" i="8" s="1"/>
  <c r="K271" i="8"/>
  <c r="L271" i="8" s="1"/>
  <c r="K275" i="8"/>
  <c r="L275" i="8" s="1"/>
  <c r="K279" i="8"/>
  <c r="L279" i="8"/>
  <c r="K283" i="8"/>
  <c r="L283" i="8" s="1"/>
  <c r="K287" i="8"/>
  <c r="L287" i="8" s="1"/>
  <c r="K291" i="8"/>
  <c r="L291" i="8" s="1"/>
  <c r="K299" i="8"/>
  <c r="L299" i="8" s="1"/>
  <c r="K307" i="8"/>
  <c r="L307" i="8"/>
  <c r="K311" i="8"/>
  <c r="L311" i="8" s="1"/>
  <c r="K315" i="8"/>
  <c r="L315" i="8"/>
  <c r="K319" i="8"/>
  <c r="L319" i="8" s="1"/>
  <c r="K323" i="8"/>
  <c r="L323" i="8" s="1"/>
  <c r="K331" i="8"/>
  <c r="L331" i="8" s="1"/>
  <c r="K335" i="8"/>
  <c r="L335" i="8" s="1"/>
  <c r="K339" i="8"/>
  <c r="L339" i="8" s="1"/>
  <c r="K343" i="8"/>
  <c r="L343" i="8" s="1"/>
  <c r="J404" i="8"/>
  <c r="K404" i="8" s="1"/>
  <c r="L404" i="8" s="1"/>
  <c r="J420" i="8"/>
  <c r="K420" i="8" s="1"/>
  <c r="L420" i="8" s="1"/>
  <c r="J436" i="8"/>
  <c r="K436" i="8" s="1"/>
  <c r="L436" i="8" s="1"/>
  <c r="J452" i="8"/>
  <c r="K452" i="8"/>
  <c r="L452" i="8" s="1"/>
  <c r="J468" i="8"/>
  <c r="K468" i="8" s="1"/>
  <c r="L468" i="8" s="1"/>
  <c r="J484" i="8"/>
  <c r="K484" i="8" s="1"/>
  <c r="L484" i="8" s="1"/>
  <c r="J503" i="8"/>
  <c r="K503" i="8" s="1"/>
  <c r="L503" i="8" s="1"/>
  <c r="J521" i="8"/>
  <c r="K521" i="8" s="1"/>
  <c r="L521" i="8" s="1"/>
  <c r="J581" i="8"/>
  <c r="K581" i="8" s="1"/>
  <c r="L581" i="8" s="1"/>
  <c r="J588" i="8"/>
  <c r="K588" i="8" s="1"/>
  <c r="L588" i="8" s="1"/>
  <c r="K410" i="8"/>
  <c r="L410" i="8" s="1"/>
  <c r="K418" i="8"/>
  <c r="L418" i="8"/>
  <c r="K426" i="8"/>
  <c r="L426" i="8"/>
  <c r="K434" i="8"/>
  <c r="L434" i="8" s="1"/>
  <c r="K442" i="8"/>
  <c r="L442" i="8"/>
  <c r="K450" i="8"/>
  <c r="L450" i="8" s="1"/>
  <c r="K458" i="8"/>
  <c r="L458" i="8" s="1"/>
  <c r="K474" i="8"/>
  <c r="L474" i="8" s="1"/>
  <c r="K482" i="8"/>
  <c r="L482" i="8" s="1"/>
  <c r="K494" i="8"/>
  <c r="L494" i="8" s="1"/>
  <c r="K502" i="8"/>
  <c r="L502" i="8"/>
  <c r="K510" i="8"/>
  <c r="L510" i="8" s="1"/>
  <c r="K554" i="8"/>
  <c r="L554" i="8" s="1"/>
  <c r="K557" i="8"/>
  <c r="L557" i="8" s="1"/>
  <c r="J566" i="8"/>
  <c r="K566" i="8" s="1"/>
  <c r="L566" i="8" s="1"/>
  <c r="K569" i="8"/>
  <c r="L569" i="8" s="1"/>
  <c r="K574" i="8"/>
  <c r="L574" i="8" s="1"/>
  <c r="J587" i="8"/>
  <c r="K587" i="8" s="1"/>
  <c r="L587" i="8" s="1"/>
  <c r="K592" i="8"/>
  <c r="L592" i="8" s="1"/>
  <c r="J622" i="8"/>
  <c r="K622" i="8" s="1"/>
  <c r="L622" i="8" s="1"/>
  <c r="K657" i="8"/>
  <c r="L657" i="8"/>
  <c r="J660" i="8"/>
  <c r="K660" i="8" s="1"/>
  <c r="L660" i="8" s="1"/>
  <c r="J663" i="8"/>
  <c r="K663" i="8" s="1"/>
  <c r="L663" i="8" s="1"/>
  <c r="J779" i="8"/>
  <c r="K779" i="8" s="1"/>
  <c r="L779" i="8" s="1"/>
  <c r="J795" i="8"/>
  <c r="K795" i="8" s="1"/>
  <c r="L795" i="8" s="1"/>
  <c r="K507" i="8"/>
  <c r="L507" i="8" s="1"/>
  <c r="K528" i="8"/>
  <c r="L528" i="8" s="1"/>
  <c r="K530" i="8"/>
  <c r="L530" i="8" s="1"/>
  <c r="J546" i="8"/>
  <c r="K546" i="8" s="1"/>
  <c r="L546" i="8" s="1"/>
  <c r="K548" i="8"/>
  <c r="L548" i="8"/>
  <c r="K565" i="8"/>
  <c r="L565" i="8" s="1"/>
  <c r="J570" i="8"/>
  <c r="K570" i="8" s="1"/>
  <c r="L570" i="8" s="1"/>
  <c r="J583" i="8"/>
  <c r="K583" i="8" s="1"/>
  <c r="L583" i="8" s="1"/>
  <c r="J590" i="8"/>
  <c r="K590" i="8" s="1"/>
  <c r="L590" i="8" s="1"/>
  <c r="J593" i="8"/>
  <c r="K593" i="8" s="1"/>
  <c r="L593" i="8" s="1"/>
  <c r="J624" i="8"/>
  <c r="K624" i="8"/>
  <c r="L624" i="8" s="1"/>
  <c r="K645" i="8"/>
  <c r="L645" i="8" s="1"/>
  <c r="J652" i="8"/>
  <c r="K652" i="8" s="1"/>
  <c r="L652" i="8" s="1"/>
  <c r="J655" i="8"/>
  <c r="K655" i="8" s="1"/>
  <c r="L655" i="8" s="1"/>
  <c r="K665" i="8"/>
  <c r="L665" i="8"/>
  <c r="J669" i="8"/>
  <c r="K669" i="8"/>
  <c r="L669" i="8" s="1"/>
  <c r="K490" i="8"/>
  <c r="L490" i="8" s="1"/>
  <c r="K511" i="8"/>
  <c r="L511" i="8" s="1"/>
  <c r="J515" i="8"/>
  <c r="K515" i="8" s="1"/>
  <c r="L515" i="8" s="1"/>
  <c r="J518" i="8"/>
  <c r="K518" i="8"/>
  <c r="L518" i="8" s="1"/>
  <c r="J523" i="8"/>
  <c r="K523" i="8" s="1"/>
  <c r="L523" i="8" s="1"/>
  <c r="J526" i="8"/>
  <c r="K526" i="8" s="1"/>
  <c r="L526" i="8" s="1"/>
  <c r="J568" i="8"/>
  <c r="K568" i="8"/>
  <c r="L568" i="8" s="1"/>
  <c r="J573" i="8"/>
  <c r="K573" i="8" s="1"/>
  <c r="L573" i="8" s="1"/>
  <c r="J585" i="8"/>
  <c r="K585" i="8" s="1"/>
  <c r="L585" i="8" s="1"/>
  <c r="J604" i="8"/>
  <c r="K604" i="8" s="1"/>
  <c r="L604" i="8" s="1"/>
  <c r="J649" i="8"/>
  <c r="K649" i="8" s="1"/>
  <c r="L649" i="8" s="1"/>
  <c r="J656" i="8"/>
  <c r="K656" i="8" s="1"/>
  <c r="L656" i="8" s="1"/>
  <c r="J659" i="8"/>
  <c r="K659" i="8" s="1"/>
  <c r="L659" i="8" s="1"/>
  <c r="J714" i="8"/>
  <c r="K714" i="8" s="1"/>
  <c r="L714" i="8" s="1"/>
  <c r="J741" i="8"/>
  <c r="K741" i="8" s="1"/>
  <c r="L741" i="8" s="1"/>
  <c r="J845" i="8"/>
  <c r="K845" i="8"/>
  <c r="L845" i="8" s="1"/>
  <c r="J849" i="8"/>
  <c r="K849" i="8" s="1"/>
  <c r="L849" i="8" s="1"/>
  <c r="J853" i="8"/>
  <c r="K853" i="8" s="1"/>
  <c r="L853" i="8" s="1"/>
  <c r="J857" i="8"/>
  <c r="K857" i="8" s="1"/>
  <c r="L857" i="8" s="1"/>
  <c r="J861" i="8"/>
  <c r="K861" i="8" s="1"/>
  <c r="L861" i="8" s="1"/>
  <c r="J865" i="8"/>
  <c r="K865" i="8" s="1"/>
  <c r="L865" i="8" s="1"/>
  <c r="J869" i="8"/>
  <c r="K869" i="8" s="1"/>
  <c r="L869" i="8" s="1"/>
  <c r="J875" i="8"/>
  <c r="K875" i="8" s="1"/>
  <c r="L875" i="8" s="1"/>
  <c r="K601" i="8"/>
  <c r="L601" i="8" s="1"/>
  <c r="K613" i="8"/>
  <c r="L613" i="8" s="1"/>
  <c r="K620" i="8"/>
  <c r="L620" i="8" s="1"/>
  <c r="K646" i="8"/>
  <c r="L646" i="8" s="1"/>
  <c r="K670" i="8"/>
  <c r="L670" i="8" s="1"/>
  <c r="K672" i="8"/>
  <c r="L672" i="8" s="1"/>
  <c r="K674" i="8"/>
  <c r="L674" i="8"/>
  <c r="K676" i="8"/>
  <c r="L676" i="8" s="1"/>
  <c r="K678" i="8"/>
  <c r="L678" i="8"/>
  <c r="K680" i="8"/>
  <c r="L680" i="8" s="1"/>
  <c r="K682" i="8"/>
  <c r="L682" i="8" s="1"/>
  <c r="K684" i="8"/>
  <c r="L684" i="8"/>
  <c r="K686" i="8"/>
  <c r="L686" i="8" s="1"/>
  <c r="K688" i="8"/>
  <c r="L688" i="8" s="1"/>
  <c r="K690" i="8"/>
  <c r="L690" i="8" s="1"/>
  <c r="K692" i="8"/>
  <c r="L692" i="8" s="1"/>
  <c r="K694" i="8"/>
  <c r="L694" i="8" s="1"/>
  <c r="K696" i="8"/>
  <c r="L696" i="8" s="1"/>
  <c r="K698" i="8"/>
  <c r="L698" i="8" s="1"/>
  <c r="K700" i="8"/>
  <c r="L700" i="8"/>
  <c r="K702" i="8"/>
  <c r="L702" i="8" s="1"/>
  <c r="K704" i="8"/>
  <c r="L704" i="8" s="1"/>
  <c r="K706" i="8"/>
  <c r="L706" i="8"/>
  <c r="K708" i="8"/>
  <c r="L708" i="8" s="1"/>
  <c r="K710" i="8"/>
  <c r="L710" i="8" s="1"/>
  <c r="K712" i="8"/>
  <c r="L712" i="8" s="1"/>
  <c r="K718" i="8"/>
  <c r="L718" i="8" s="1"/>
  <c r="K735" i="8"/>
  <c r="L735" i="8" s="1"/>
  <c r="K744" i="8"/>
  <c r="L744" i="8" s="1"/>
  <c r="K750" i="8"/>
  <c r="L750" i="8" s="1"/>
  <c r="J769" i="8"/>
  <c r="K769" i="8" s="1"/>
  <c r="L769" i="8" s="1"/>
  <c r="J799" i="8"/>
  <c r="K799" i="8"/>
  <c r="L799" i="8" s="1"/>
  <c r="K603" i="8"/>
  <c r="L603" i="8" s="1"/>
  <c r="K644" i="8"/>
  <c r="L644" i="8" s="1"/>
  <c r="K650" i="8"/>
  <c r="L650" i="8" s="1"/>
  <c r="K671" i="8"/>
  <c r="L671" i="8"/>
  <c r="K673" i="8"/>
  <c r="L673" i="8" s="1"/>
  <c r="K675" i="8"/>
  <c r="L675" i="8" s="1"/>
  <c r="K677" i="8"/>
  <c r="L677" i="8"/>
  <c r="K679" i="8"/>
  <c r="L679" i="8" s="1"/>
  <c r="K681" i="8"/>
  <c r="L681" i="8" s="1"/>
  <c r="K683" i="8"/>
  <c r="L683" i="8"/>
  <c r="K685" i="8"/>
  <c r="L685" i="8" s="1"/>
  <c r="K687" i="8"/>
  <c r="L687" i="8" s="1"/>
  <c r="K689" i="8"/>
  <c r="L689" i="8" s="1"/>
  <c r="K691" i="8"/>
  <c r="L691" i="8"/>
  <c r="K693" i="8"/>
  <c r="L693" i="8" s="1"/>
  <c r="K695" i="8"/>
  <c r="L695" i="8" s="1"/>
  <c r="K697" i="8"/>
  <c r="L697" i="8"/>
  <c r="K699" i="8"/>
  <c r="L699" i="8" s="1"/>
  <c r="K701" i="8"/>
  <c r="L701" i="8" s="1"/>
  <c r="K703" i="8"/>
  <c r="L703" i="8"/>
  <c r="K705" i="8"/>
  <c r="L705" i="8" s="1"/>
  <c r="K707" i="8"/>
  <c r="L707" i="8" s="1"/>
  <c r="K709" i="8"/>
  <c r="L709" i="8" s="1"/>
  <c r="K711" i="8"/>
  <c r="L711" i="8" s="1"/>
  <c r="K726" i="8"/>
  <c r="L726" i="8" s="1"/>
  <c r="K736" i="8"/>
  <c r="L736" i="8" s="1"/>
  <c r="K743" i="8"/>
  <c r="L743" i="8"/>
  <c r="K758" i="8"/>
  <c r="L758" i="8" s="1"/>
  <c r="J774" i="8"/>
  <c r="K774" i="8" s="1"/>
  <c r="L774" i="8" s="1"/>
  <c r="J783" i="8"/>
  <c r="K783" i="8" s="1"/>
  <c r="L783" i="8" s="1"/>
  <c r="J791" i="8"/>
  <c r="K791" i="8" s="1"/>
  <c r="L791" i="8" s="1"/>
  <c r="K606" i="8"/>
  <c r="L606" i="8"/>
  <c r="K626" i="8"/>
  <c r="L626" i="8" s="1"/>
  <c r="K667" i="8"/>
  <c r="L667" i="8" s="1"/>
  <c r="K722" i="8"/>
  <c r="L722" i="8"/>
  <c r="K731" i="8"/>
  <c r="L731" i="8" s="1"/>
  <c r="K733" i="8"/>
  <c r="L733" i="8" s="1"/>
  <c r="J737" i="8"/>
  <c r="K737" i="8" s="1"/>
  <c r="L737" i="8" s="1"/>
  <c r="K740" i="8"/>
  <c r="L740" i="8" s="1"/>
  <c r="J762" i="8"/>
  <c r="K762" i="8" s="1"/>
  <c r="L762" i="8" s="1"/>
  <c r="K776" i="8"/>
  <c r="L776" i="8" s="1"/>
  <c r="J787" i="8"/>
  <c r="K787" i="8"/>
  <c r="L787" i="8" s="1"/>
  <c r="J803" i="8"/>
  <c r="K803" i="8"/>
  <c r="L803" i="8" s="1"/>
  <c r="K770" i="8"/>
  <c r="L770" i="8" s="1"/>
  <c r="K790" i="8"/>
  <c r="L790" i="8" s="1"/>
  <c r="K794" i="8"/>
  <c r="L794" i="8" s="1"/>
  <c r="K798" i="8"/>
  <c r="L798" i="8" s="1"/>
  <c r="K802" i="8"/>
  <c r="L802" i="8" s="1"/>
  <c r="J807" i="8"/>
  <c r="K807" i="8" s="1"/>
  <c r="L807" i="8" s="1"/>
  <c r="J809" i="8"/>
  <c r="K809" i="8" s="1"/>
  <c r="L809" i="8" s="1"/>
  <c r="J811" i="8"/>
  <c r="K811" i="8" s="1"/>
  <c r="L811" i="8" s="1"/>
  <c r="J813" i="8"/>
  <c r="K813" i="8"/>
  <c r="L813" i="8" s="1"/>
  <c r="J815" i="8"/>
  <c r="K815" i="8" s="1"/>
  <c r="L815" i="8" s="1"/>
  <c r="J817" i="8"/>
  <c r="K817" i="8" s="1"/>
  <c r="L817" i="8" s="1"/>
  <c r="J819" i="8"/>
  <c r="K819" i="8"/>
  <c r="L819" i="8" s="1"/>
  <c r="J821" i="8"/>
  <c r="K821" i="8" s="1"/>
  <c r="L821" i="8" s="1"/>
  <c r="J823" i="8"/>
  <c r="K823" i="8"/>
  <c r="L823" i="8" s="1"/>
  <c r="J825" i="8"/>
  <c r="K825" i="8" s="1"/>
  <c r="L825" i="8" s="1"/>
  <c r="J827" i="8"/>
  <c r="K827" i="8" s="1"/>
  <c r="L827" i="8" s="1"/>
  <c r="J829" i="8"/>
  <c r="K829" i="8" s="1"/>
  <c r="L829" i="8" s="1"/>
  <c r="J831" i="8"/>
  <c r="K831" i="8"/>
  <c r="L831" i="8" s="1"/>
  <c r="J833" i="8"/>
  <c r="K833" i="8"/>
  <c r="L833" i="8" s="1"/>
  <c r="J835" i="8"/>
  <c r="K835" i="8" s="1"/>
  <c r="L835" i="8" s="1"/>
  <c r="J837" i="8"/>
  <c r="K837" i="8" s="1"/>
  <c r="L837" i="8" s="1"/>
  <c r="J839" i="8"/>
  <c r="K839" i="8" s="1"/>
  <c r="L839" i="8" s="1"/>
  <c r="J874" i="8"/>
  <c r="K874" i="8" s="1"/>
  <c r="L874" i="8" s="1"/>
  <c r="J806" i="8"/>
  <c r="K806" i="8" s="1"/>
  <c r="L806" i="8" s="1"/>
  <c r="J808" i="8"/>
  <c r="K808" i="8"/>
  <c r="L808" i="8"/>
  <c r="J810" i="8"/>
  <c r="K810" i="8" s="1"/>
  <c r="L810" i="8" s="1"/>
  <c r="J812" i="8"/>
  <c r="K812" i="8" s="1"/>
  <c r="L812" i="8" s="1"/>
  <c r="J814" i="8"/>
  <c r="K814" i="8"/>
  <c r="L814" i="8" s="1"/>
  <c r="J816" i="8"/>
  <c r="K816" i="8" s="1"/>
  <c r="L816" i="8" s="1"/>
  <c r="J818" i="8"/>
  <c r="K818" i="8" s="1"/>
  <c r="L818" i="8" s="1"/>
  <c r="J820" i="8"/>
  <c r="K820" i="8" s="1"/>
  <c r="L820" i="8" s="1"/>
  <c r="J822" i="8"/>
  <c r="K822" i="8" s="1"/>
  <c r="L822" i="8" s="1"/>
  <c r="J824" i="8"/>
  <c r="K824" i="8" s="1"/>
  <c r="L824" i="8" s="1"/>
  <c r="J826" i="8"/>
  <c r="K826" i="8" s="1"/>
  <c r="L826" i="8" s="1"/>
  <c r="J828" i="8"/>
  <c r="K828" i="8" s="1"/>
  <c r="L828" i="8" s="1"/>
  <c r="J830" i="8"/>
  <c r="K830" i="8" s="1"/>
  <c r="L830" i="8" s="1"/>
  <c r="J832" i="8"/>
  <c r="K832" i="8" s="1"/>
  <c r="L832" i="8" s="1"/>
  <c r="J834" i="8"/>
  <c r="K834" i="8" s="1"/>
  <c r="L834" i="8" s="1"/>
  <c r="J836" i="8"/>
  <c r="K836" i="8" s="1"/>
  <c r="L836" i="8" s="1"/>
  <c r="J838" i="8"/>
  <c r="K838" i="8" s="1"/>
  <c r="L838" i="8" s="1"/>
  <c r="J843" i="8"/>
  <c r="K843" i="8"/>
  <c r="L843" i="8" s="1"/>
  <c r="J846" i="8"/>
  <c r="K846" i="8" s="1"/>
  <c r="L846" i="8" s="1"/>
  <c r="J850" i="8"/>
  <c r="K850" i="8" s="1"/>
  <c r="L850" i="8" s="1"/>
  <c r="J854" i="8"/>
  <c r="K854" i="8" s="1"/>
  <c r="L854" i="8" s="1"/>
  <c r="J858" i="8"/>
  <c r="K858" i="8" s="1"/>
  <c r="L858" i="8" s="1"/>
  <c r="J862" i="8"/>
  <c r="K862" i="8" s="1"/>
  <c r="L862" i="8" s="1"/>
  <c r="J866" i="8"/>
  <c r="K866" i="8" s="1"/>
  <c r="L866" i="8" s="1"/>
  <c r="J870" i="8"/>
  <c r="K870" i="8" s="1"/>
  <c r="L870" i="8" s="1"/>
  <c r="J882" i="8"/>
  <c r="K882" i="8" s="1"/>
  <c r="L882" i="8" s="1"/>
  <c r="J910" i="8"/>
  <c r="K910" i="8" s="1"/>
  <c r="L910" i="8" s="1"/>
  <c r="J990" i="8"/>
  <c r="K990" i="8" s="1"/>
  <c r="L990" i="8" s="1"/>
  <c r="J841" i="8"/>
  <c r="K841" i="8" s="1"/>
  <c r="L841" i="8" s="1"/>
  <c r="J883" i="8"/>
  <c r="K883" i="8" s="1"/>
  <c r="L883" i="8" s="1"/>
  <c r="J895" i="8"/>
  <c r="K895" i="8" s="1"/>
  <c r="L895" i="8" s="1"/>
  <c r="J903" i="8"/>
  <c r="K903" i="8" s="1"/>
  <c r="L903" i="8" s="1"/>
  <c r="J848" i="8"/>
  <c r="K848" i="8" s="1"/>
  <c r="L848" i="8" s="1"/>
  <c r="J852" i="8"/>
  <c r="K852" i="8" s="1"/>
  <c r="L852" i="8" s="1"/>
  <c r="J856" i="8"/>
  <c r="K856" i="8" s="1"/>
  <c r="L856" i="8" s="1"/>
  <c r="J860" i="8"/>
  <c r="K860" i="8"/>
  <c r="L860" i="8" s="1"/>
  <c r="J864" i="8"/>
  <c r="K864" i="8" s="1"/>
  <c r="L864" i="8" s="1"/>
  <c r="J868" i="8"/>
  <c r="K868" i="8" s="1"/>
  <c r="L868" i="8" s="1"/>
  <c r="J879" i="8"/>
  <c r="K879" i="8" s="1"/>
  <c r="L879" i="8" s="1"/>
  <c r="J887" i="8"/>
  <c r="K887" i="8"/>
  <c r="L887" i="8" s="1"/>
  <c r="J894" i="8"/>
  <c r="K894" i="8" s="1"/>
  <c r="L894" i="8" s="1"/>
  <c r="J902" i="8"/>
  <c r="K902" i="8" s="1"/>
  <c r="L902" i="8" s="1"/>
  <c r="J907" i="8"/>
  <c r="K907" i="8" s="1"/>
  <c r="L907" i="8" s="1"/>
  <c r="K922" i="8"/>
  <c r="L922" i="8"/>
  <c r="J926" i="8"/>
  <c r="K926" i="8" s="1"/>
  <c r="L926" i="8" s="1"/>
  <c r="K938" i="8"/>
  <c r="L938" i="8" s="1"/>
  <c r="J942" i="8"/>
  <c r="K942" i="8" s="1"/>
  <c r="L942" i="8" s="1"/>
  <c r="J890" i="8"/>
  <c r="K890" i="8" s="1"/>
  <c r="L890" i="8" s="1"/>
  <c r="J898" i="8"/>
  <c r="K898" i="8" s="1"/>
  <c r="L898" i="8" s="1"/>
  <c r="J911" i="8"/>
  <c r="K911" i="8" s="1"/>
  <c r="L911" i="8" s="1"/>
  <c r="K970" i="8"/>
  <c r="L970" i="8" s="1"/>
  <c r="J974" i="8"/>
  <c r="K974" i="8" s="1"/>
  <c r="L974" i="8" s="1"/>
  <c r="J840" i="8"/>
  <c r="K840" i="8"/>
  <c r="L840" i="8" s="1"/>
  <c r="J842" i="8"/>
  <c r="K842" i="8" s="1"/>
  <c r="L842" i="8" s="1"/>
  <c r="J844" i="8"/>
  <c r="K844" i="8" s="1"/>
  <c r="L844" i="8" s="1"/>
  <c r="J847" i="8"/>
  <c r="K847" i="8" s="1"/>
  <c r="L847" i="8" s="1"/>
  <c r="J851" i="8"/>
  <c r="K851" i="8" s="1"/>
  <c r="L851" i="8" s="1"/>
  <c r="J855" i="8"/>
  <c r="K855" i="8" s="1"/>
  <c r="L855" i="8" s="1"/>
  <c r="J859" i="8"/>
  <c r="K859" i="8"/>
  <c r="L859" i="8" s="1"/>
  <c r="J863" i="8"/>
  <c r="K863" i="8" s="1"/>
  <c r="L863" i="8"/>
  <c r="J867" i="8"/>
  <c r="K867" i="8" s="1"/>
  <c r="L867" i="8" s="1"/>
  <c r="J871" i="8"/>
  <c r="K871" i="8" s="1"/>
  <c r="L871" i="8" s="1"/>
  <c r="J878" i="8"/>
  <c r="K878" i="8" s="1"/>
  <c r="L878" i="8" s="1"/>
  <c r="J886" i="8"/>
  <c r="K886" i="8" s="1"/>
  <c r="L886" i="8" s="1"/>
  <c r="J891" i="8"/>
  <c r="K891" i="8" s="1"/>
  <c r="L891" i="8" s="1"/>
  <c r="J899" i="8"/>
  <c r="K899" i="8" s="1"/>
  <c r="L899" i="8" s="1"/>
  <c r="J906" i="8"/>
  <c r="K906" i="8" s="1"/>
  <c r="L906" i="8" s="1"/>
  <c r="J958" i="8"/>
  <c r="K958" i="8" s="1"/>
  <c r="L958" i="8" s="1"/>
  <c r="K872" i="8"/>
  <c r="L872" i="8" s="1"/>
  <c r="K876" i="8"/>
  <c r="L876" i="8" s="1"/>
  <c r="K877" i="8"/>
  <c r="L877" i="8" s="1"/>
  <c r="K880" i="8"/>
  <c r="L880" i="8" s="1"/>
  <c r="K881" i="8"/>
  <c r="L881" i="8"/>
  <c r="K884" i="8"/>
  <c r="L884" i="8" s="1"/>
  <c r="K885" i="8"/>
  <c r="L885" i="8"/>
  <c r="K888" i="8"/>
  <c r="L888" i="8" s="1"/>
  <c r="K892" i="8"/>
  <c r="L892" i="8" s="1"/>
  <c r="K893" i="8"/>
  <c r="L893" i="8" s="1"/>
  <c r="K896" i="8"/>
  <c r="L896" i="8" s="1"/>
  <c r="K897" i="8"/>
  <c r="L897" i="8" s="1"/>
  <c r="K900" i="8"/>
  <c r="L900" i="8" s="1"/>
  <c r="K901" i="8"/>
  <c r="L901" i="8" s="1"/>
  <c r="K908" i="8"/>
  <c r="L908" i="8" s="1"/>
  <c r="K909" i="8"/>
  <c r="L909" i="8" s="1"/>
  <c r="K914" i="8"/>
  <c r="L914" i="8" s="1"/>
  <c r="K946" i="8"/>
  <c r="L946" i="8" s="1"/>
  <c r="K962" i="8"/>
  <c r="L962" i="8"/>
  <c r="K978" i="8"/>
  <c r="L978" i="8" s="1"/>
  <c r="K994" i="8"/>
  <c r="L994" i="8" s="1"/>
  <c r="J108" i="11"/>
  <c r="K108" i="11" s="1"/>
  <c r="L108" i="11" s="1"/>
  <c r="J20" i="11"/>
  <c r="K20" i="11" s="1"/>
  <c r="L20" i="11" s="1"/>
  <c r="J36" i="11"/>
  <c r="K36" i="11" s="1"/>
  <c r="L36" i="11" s="1"/>
  <c r="J52" i="11"/>
  <c r="K52" i="11" s="1"/>
  <c r="L52" i="11" s="1"/>
  <c r="J68" i="11"/>
  <c r="K68" i="11" s="1"/>
  <c r="L68" i="11" s="1"/>
  <c r="J84" i="11"/>
  <c r="K84" i="11" s="1"/>
  <c r="L84" i="11" s="1"/>
  <c r="J96" i="11"/>
  <c r="K96" i="11"/>
  <c r="L96" i="11" s="1"/>
  <c r="K101" i="11"/>
  <c r="L101" i="11" s="1"/>
  <c r="J112" i="11"/>
  <c r="K112" i="11" s="1"/>
  <c r="L112" i="11" s="1"/>
  <c r="K12" i="11"/>
  <c r="L12" i="11"/>
  <c r="J28" i="11"/>
  <c r="K28" i="11" s="1"/>
  <c r="L28" i="11" s="1"/>
  <c r="J44" i="11"/>
  <c r="K44" i="11" s="1"/>
  <c r="L44" i="11" s="1"/>
  <c r="J60" i="11"/>
  <c r="K60" i="11" s="1"/>
  <c r="L60" i="11" s="1"/>
  <c r="J76" i="11"/>
  <c r="K76" i="11" s="1"/>
  <c r="L76" i="11" s="1"/>
  <c r="J92" i="11"/>
  <c r="K92" i="11" s="1"/>
  <c r="L92" i="11" s="1"/>
  <c r="J104" i="11"/>
  <c r="K104" i="11" s="1"/>
  <c r="L104" i="11" s="1"/>
  <c r="J120" i="11"/>
  <c r="K120" i="11" s="1"/>
  <c r="L120" i="11" s="1"/>
  <c r="J100" i="11"/>
  <c r="K100" i="11" s="1"/>
  <c r="L100" i="11" s="1"/>
  <c r="J116" i="11"/>
  <c r="K116" i="11"/>
  <c r="L116" i="11" s="1"/>
  <c r="K24" i="11"/>
  <c r="L24" i="11" s="1"/>
  <c r="K32" i="11"/>
  <c r="L32" i="11" s="1"/>
  <c r="K48" i="11"/>
  <c r="L48" i="11" s="1"/>
  <c r="K56" i="11"/>
  <c r="L56" i="11" s="1"/>
  <c r="K64" i="11"/>
  <c r="L64" i="11"/>
  <c r="K72" i="11"/>
  <c r="L72" i="11" s="1"/>
  <c r="K80" i="11"/>
  <c r="L80" i="11" s="1"/>
  <c r="K215" i="11"/>
  <c r="L215" i="11" s="1"/>
  <c r="K218" i="11"/>
  <c r="L218" i="11" s="1"/>
  <c r="K223" i="11"/>
  <c r="L223" i="11" s="1"/>
  <c r="K226" i="11"/>
  <c r="L226" i="11" s="1"/>
  <c r="K234" i="11"/>
  <c r="L234" i="11" s="1"/>
  <c r="K255" i="11"/>
  <c r="L255" i="11" s="1"/>
  <c r="K271" i="11"/>
  <c r="L271" i="11" s="1"/>
  <c r="J124" i="11"/>
  <c r="K124" i="11" s="1"/>
  <c r="L124" i="11" s="1"/>
  <c r="J128" i="11"/>
  <c r="K128" i="11" s="1"/>
  <c r="L128" i="11" s="1"/>
  <c r="J132" i="11"/>
  <c r="K132" i="11" s="1"/>
  <c r="L132" i="11" s="1"/>
  <c r="J136" i="11"/>
  <c r="K136" i="11" s="1"/>
  <c r="L136" i="11" s="1"/>
  <c r="J140" i="11"/>
  <c r="K140" i="11" s="1"/>
  <c r="L140" i="11" s="1"/>
  <c r="J144" i="11"/>
  <c r="K144" i="11" s="1"/>
  <c r="L144" i="11" s="1"/>
  <c r="J148" i="11"/>
  <c r="K148" i="11"/>
  <c r="L148" i="11" s="1"/>
  <c r="J152" i="11"/>
  <c r="K152" i="11" s="1"/>
  <c r="L152" i="11" s="1"/>
  <c r="J156" i="11"/>
  <c r="K156" i="11" s="1"/>
  <c r="L156" i="11" s="1"/>
  <c r="J160" i="11"/>
  <c r="K160" i="11"/>
  <c r="L160" i="11" s="1"/>
  <c r="J164" i="11"/>
  <c r="K164" i="11" s="1"/>
  <c r="L164" i="11" s="1"/>
  <c r="J168" i="11"/>
  <c r="K168" i="11" s="1"/>
  <c r="L168" i="11" s="1"/>
  <c r="J176" i="11"/>
  <c r="K176" i="11" s="1"/>
  <c r="L176" i="11" s="1"/>
  <c r="J184" i="11"/>
  <c r="K184" i="11" s="1"/>
  <c r="L184" i="11" s="1"/>
  <c r="J192" i="11"/>
  <c r="K192" i="11" s="1"/>
  <c r="L192" i="11" s="1"/>
  <c r="J200" i="11"/>
  <c r="K200" i="11"/>
  <c r="L200" i="11" s="1"/>
  <c r="J208" i="11"/>
  <c r="K208" i="11" s="1"/>
  <c r="L208" i="11" s="1"/>
  <c r="K211" i="11"/>
  <c r="L211" i="11" s="1"/>
  <c r="K214" i="11"/>
  <c r="L214" i="11"/>
  <c r="K222" i="11"/>
  <c r="L222" i="11" s="1"/>
  <c r="K227" i="11"/>
  <c r="L227" i="11"/>
  <c r="K230" i="11"/>
  <c r="L230" i="11" s="1"/>
  <c r="K235" i="11"/>
  <c r="L235" i="11"/>
  <c r="K238" i="11"/>
  <c r="L238" i="11"/>
  <c r="K247" i="11"/>
  <c r="L247" i="11"/>
  <c r="K263" i="11"/>
  <c r="L263" i="11" s="1"/>
  <c r="K279" i="11"/>
  <c r="L279" i="11" s="1"/>
  <c r="K295" i="11"/>
  <c r="L295" i="11"/>
  <c r="K7" i="11"/>
  <c r="L7" i="11" s="1"/>
  <c r="K11" i="11"/>
  <c r="L11" i="11"/>
  <c r="K15" i="11"/>
  <c r="L15" i="11" s="1"/>
  <c r="K19" i="11"/>
  <c r="L19" i="11" s="1"/>
  <c r="K23" i="11"/>
  <c r="L23" i="11"/>
  <c r="K27" i="11"/>
  <c r="L27" i="11" s="1"/>
  <c r="K31" i="11"/>
  <c r="L31" i="11" s="1"/>
  <c r="K35" i="11"/>
  <c r="L35" i="11"/>
  <c r="K39" i="11"/>
  <c r="L39" i="11" s="1"/>
  <c r="K43" i="11"/>
  <c r="L43" i="11"/>
  <c r="K47" i="11"/>
  <c r="L47" i="11" s="1"/>
  <c r="K51" i="11"/>
  <c r="L51" i="11" s="1"/>
  <c r="K55" i="11"/>
  <c r="L55" i="11" s="1"/>
  <c r="K59" i="11"/>
  <c r="L59" i="11" s="1"/>
  <c r="K63" i="11"/>
  <c r="L63" i="11" s="1"/>
  <c r="K67" i="11"/>
  <c r="L67" i="11"/>
  <c r="K71" i="11"/>
  <c r="L71" i="11" s="1"/>
  <c r="K75" i="11"/>
  <c r="L75" i="11" s="1"/>
  <c r="K79" i="11"/>
  <c r="L79" i="11" s="1"/>
  <c r="K83" i="11"/>
  <c r="L83" i="11" s="1"/>
  <c r="K87" i="11"/>
  <c r="L87" i="11" s="1"/>
  <c r="K91" i="11"/>
  <c r="L91" i="11" s="1"/>
  <c r="J213" i="11"/>
  <c r="K213" i="11" s="1"/>
  <c r="L213" i="11" s="1"/>
  <c r="J221" i="11"/>
  <c r="K221" i="11" s="1"/>
  <c r="L221" i="11" s="1"/>
  <c r="J229" i="11"/>
  <c r="K229" i="11" s="1"/>
  <c r="L229" i="11" s="1"/>
  <c r="J237" i="11"/>
  <c r="K237" i="11" s="1"/>
  <c r="L237" i="11" s="1"/>
  <c r="K5" i="11"/>
  <c r="L5" i="11" s="1"/>
  <c r="K9" i="11"/>
  <c r="L9" i="11" s="1"/>
  <c r="K13" i="11"/>
  <c r="L13" i="11"/>
  <c r="K17" i="11"/>
  <c r="L17" i="11" s="1"/>
  <c r="K21" i="11"/>
  <c r="L21" i="11"/>
  <c r="K25" i="11"/>
  <c r="L25" i="11" s="1"/>
  <c r="K29" i="11"/>
  <c r="L29" i="11" s="1"/>
  <c r="K33" i="11"/>
  <c r="L33" i="11" s="1"/>
  <c r="K37" i="11"/>
  <c r="L37" i="11" s="1"/>
  <c r="K41" i="11"/>
  <c r="L41" i="11" s="1"/>
  <c r="K45" i="11"/>
  <c r="L45" i="11"/>
  <c r="K49" i="11"/>
  <c r="L49" i="11" s="1"/>
  <c r="K53" i="11"/>
  <c r="L53" i="11" s="1"/>
  <c r="K57" i="11"/>
  <c r="L57" i="11" s="1"/>
  <c r="K61" i="11"/>
  <c r="L61" i="11"/>
  <c r="K65" i="11"/>
  <c r="L65" i="11"/>
  <c r="K69" i="11"/>
  <c r="L69" i="11" s="1"/>
  <c r="K73" i="11"/>
  <c r="L73" i="11" s="1"/>
  <c r="K77" i="11"/>
  <c r="L77" i="11" s="1"/>
  <c r="K81" i="11"/>
  <c r="L81" i="11" s="1"/>
  <c r="K85" i="11"/>
  <c r="L85" i="11" s="1"/>
  <c r="K89" i="11"/>
  <c r="L89" i="11"/>
  <c r="K93" i="11"/>
  <c r="L93" i="11"/>
  <c r="J217" i="11"/>
  <c r="K217" i="11" s="1"/>
  <c r="L217" i="11" s="1"/>
  <c r="J225" i="11"/>
  <c r="K225" i="11" s="1"/>
  <c r="L225" i="11" s="1"/>
  <c r="J233" i="11"/>
  <c r="K233" i="11" s="1"/>
  <c r="L233" i="11" s="1"/>
  <c r="J241" i="11"/>
  <c r="K241" i="11" s="1"/>
  <c r="L241" i="11" s="1"/>
  <c r="J246" i="11"/>
  <c r="K246" i="11"/>
  <c r="L246" i="11" s="1"/>
  <c r="J254" i="11"/>
  <c r="K254" i="11" s="1"/>
  <c r="L254" i="11" s="1"/>
  <c r="J262" i="11"/>
  <c r="K262" i="11" s="1"/>
  <c r="L262" i="11" s="1"/>
  <c r="J270" i="11"/>
  <c r="K270" i="11" s="1"/>
  <c r="L270" i="11" s="1"/>
  <c r="J278" i="11"/>
  <c r="K278" i="11" s="1"/>
  <c r="L278" i="11" s="1"/>
  <c r="J286" i="11"/>
  <c r="K286" i="11" s="1"/>
  <c r="L286" i="11" s="1"/>
  <c r="J294" i="11"/>
  <c r="J242" i="11"/>
  <c r="K242" i="11"/>
  <c r="L242" i="11" s="1"/>
  <c r="J250" i="11"/>
  <c r="K250" i="11"/>
  <c r="L250" i="11" s="1"/>
  <c r="J258" i="11"/>
  <c r="K258" i="11" s="1"/>
  <c r="L258" i="11" s="1"/>
  <c r="J266" i="11"/>
  <c r="K266" i="11" s="1"/>
  <c r="L266" i="11" s="1"/>
  <c r="J274" i="11"/>
  <c r="K274" i="11" s="1"/>
  <c r="L274" i="11" s="1"/>
  <c r="J282" i="11"/>
  <c r="K282" i="11" s="1"/>
  <c r="L282" i="11" s="1"/>
  <c r="J290" i="11"/>
  <c r="K290" i="11"/>
  <c r="L290" i="11" s="1"/>
  <c r="K212" i="11"/>
  <c r="L212" i="11"/>
  <c r="K216" i="11"/>
  <c r="L216" i="11"/>
  <c r="K220" i="11"/>
  <c r="L220" i="11" s="1"/>
  <c r="K224" i="11"/>
  <c r="L224" i="11" s="1"/>
  <c r="K228" i="11"/>
  <c r="L228" i="11"/>
  <c r="K232" i="11"/>
  <c r="L232" i="11"/>
  <c r="K236" i="11"/>
  <c r="L236" i="11" s="1"/>
  <c r="K240" i="11"/>
  <c r="L240" i="11" s="1"/>
  <c r="K244" i="11"/>
  <c r="L244" i="11" s="1"/>
  <c r="K248" i="11"/>
  <c r="L248" i="11"/>
  <c r="K252" i="11"/>
  <c r="L252" i="11" s="1"/>
  <c r="K256" i="11"/>
  <c r="L256" i="11" s="1"/>
  <c r="K260" i="11"/>
  <c r="L260" i="11" s="1"/>
  <c r="K264" i="11"/>
  <c r="L264" i="11" s="1"/>
  <c r="K268" i="11"/>
  <c r="L268" i="11" s="1"/>
  <c r="K272" i="11"/>
  <c r="L272" i="11" s="1"/>
  <c r="K276" i="11"/>
  <c r="L276" i="11" s="1"/>
  <c r="K280" i="11"/>
  <c r="L280" i="11" s="1"/>
  <c r="K284" i="11"/>
  <c r="L284" i="11" s="1"/>
  <c r="K288" i="11"/>
  <c r="L288" i="11" s="1"/>
  <c r="K292" i="11"/>
  <c r="L292" i="11" s="1"/>
  <c r="K245" i="11"/>
  <c r="L245" i="11"/>
  <c r="K249" i="11"/>
  <c r="L249" i="11" s="1"/>
  <c r="K253" i="11"/>
  <c r="L253" i="11" s="1"/>
  <c r="K257" i="11"/>
  <c r="L257" i="11" s="1"/>
  <c r="K261" i="11"/>
  <c r="L261" i="11" s="1"/>
  <c r="K265" i="11"/>
  <c r="L265" i="11" s="1"/>
  <c r="K269" i="11"/>
  <c r="L269" i="11" s="1"/>
  <c r="K273" i="11"/>
  <c r="L273" i="11" s="1"/>
  <c r="K277" i="11"/>
  <c r="L277" i="11" s="1"/>
  <c r="K281" i="11"/>
  <c r="L281" i="11" s="1"/>
  <c r="K285" i="11"/>
  <c r="L285" i="11" s="1"/>
  <c r="K289" i="11"/>
  <c r="L289" i="11" s="1"/>
  <c r="K293" i="11"/>
  <c r="L293" i="11" s="1"/>
  <c r="J16" i="11"/>
  <c r="K16" i="11" s="1"/>
  <c r="L16" i="11" s="1"/>
  <c r="J22" i="11"/>
  <c r="K22" i="11" s="1"/>
  <c r="L22" i="11" s="1"/>
  <c r="J169" i="11"/>
  <c r="K169" i="11"/>
  <c r="L169" i="11"/>
  <c r="J14" i="11"/>
  <c r="K14" i="11" s="1"/>
  <c r="L14" i="11" s="1"/>
  <c r="J121" i="11"/>
  <c r="K121" i="11" s="1"/>
  <c r="L121" i="11" s="1"/>
  <c r="J287" i="11"/>
  <c r="K287" i="11"/>
  <c r="L287" i="11" s="1"/>
  <c r="J86" i="11"/>
  <c r="K86" i="11" s="1"/>
  <c r="L86" i="11" s="1"/>
  <c r="J90" i="11"/>
  <c r="K90" i="11" s="1"/>
  <c r="L90" i="11" s="1"/>
  <c r="J102" i="11"/>
  <c r="K102" i="11" s="1"/>
  <c r="L102" i="11" s="1"/>
  <c r="J201" i="11"/>
  <c r="K201" i="11" s="1"/>
  <c r="L201" i="11" s="1"/>
  <c r="J210" i="11"/>
  <c r="K210" i="11"/>
  <c r="L210" i="11" s="1"/>
  <c r="J219" i="11"/>
  <c r="K219" i="11"/>
  <c r="L219" i="11" s="1"/>
  <c r="J18" i="11"/>
  <c r="K18" i="11"/>
  <c r="L18" i="11" s="1"/>
  <c r="J74" i="11"/>
  <c r="K74" i="11" s="1"/>
  <c r="L74" i="11" s="1"/>
  <c r="J185" i="11"/>
  <c r="K185" i="11"/>
  <c r="L185" i="11" s="1"/>
  <c r="J98" i="11"/>
  <c r="K98" i="11" s="1"/>
  <c r="L98" i="11" s="1"/>
  <c r="J138" i="11"/>
  <c r="K138" i="11" s="1"/>
  <c r="L138" i="11" s="1"/>
  <c r="J154" i="11"/>
  <c r="K154" i="11" s="1"/>
  <c r="L154" i="11" s="1"/>
  <c r="J122" i="11"/>
  <c r="K122" i="11"/>
  <c r="L122" i="11" s="1"/>
  <c r="J137" i="11"/>
  <c r="K137" i="11" s="1"/>
  <c r="L137" i="11" s="1"/>
  <c r="J153" i="11"/>
  <c r="K153" i="11" s="1"/>
  <c r="L153" i="11" s="1"/>
  <c r="K125" i="11"/>
  <c r="L125" i="11"/>
  <c r="K126" i="11"/>
  <c r="L126" i="11" s="1"/>
  <c r="K141" i="11"/>
  <c r="L141" i="11" s="1"/>
  <c r="K142" i="11"/>
  <c r="L142" i="11" s="1"/>
  <c r="K157" i="11"/>
  <c r="L157" i="11" s="1"/>
  <c r="K158" i="11"/>
  <c r="L158" i="11" s="1"/>
  <c r="K179" i="11"/>
  <c r="L179" i="11"/>
  <c r="K180" i="11"/>
  <c r="L180" i="11"/>
  <c r="K181" i="11"/>
  <c r="L181" i="11" s="1"/>
  <c r="K182" i="11"/>
  <c r="L182" i="11" s="1"/>
  <c r="K183" i="11"/>
  <c r="L183" i="11" s="1"/>
  <c r="K195" i="11"/>
  <c r="L195" i="11" s="1"/>
  <c r="K196" i="11"/>
  <c r="L196" i="11" s="1"/>
  <c r="K197" i="11"/>
  <c r="L197" i="11" s="1"/>
  <c r="K198" i="11"/>
  <c r="L198" i="11" s="1"/>
  <c r="K199" i="11"/>
  <c r="L199" i="11"/>
  <c r="K283" i="11"/>
  <c r="L283" i="11"/>
  <c r="J49" i="8"/>
  <c r="K49" i="8" s="1"/>
  <c r="L49" i="8" s="1"/>
  <c r="J69" i="8"/>
  <c r="K69" i="8" s="1"/>
  <c r="L69" i="8" s="1"/>
  <c r="J96" i="8"/>
  <c r="K96" i="8" s="1"/>
  <c r="L96" i="8" s="1"/>
  <c r="J106" i="8"/>
  <c r="K106" i="8" s="1"/>
  <c r="L106" i="8" s="1"/>
  <c r="J112" i="8"/>
  <c r="K112" i="8" s="1"/>
  <c r="L112" i="8" s="1"/>
  <c r="J122" i="8"/>
  <c r="K122" i="8" s="1"/>
  <c r="L122" i="8" s="1"/>
  <c r="J130" i="8"/>
  <c r="K130" i="8" s="1"/>
  <c r="L130" i="8" s="1"/>
  <c r="J146" i="8"/>
  <c r="K146" i="8"/>
  <c r="L146" i="8" s="1"/>
  <c r="J196" i="8"/>
  <c r="K196" i="8" s="1"/>
  <c r="L196" i="8" s="1"/>
  <c r="J988" i="8"/>
  <c r="K988" i="8" s="1"/>
  <c r="L988" i="8" s="1"/>
  <c r="K466" i="8"/>
  <c r="L466" i="8"/>
  <c r="K175" i="8"/>
  <c r="L175" i="8" s="1"/>
  <c r="J138" i="8"/>
  <c r="K138" i="8" s="1"/>
  <c r="L138" i="8" s="1"/>
  <c r="K161" i="8"/>
  <c r="L161" i="8" s="1"/>
  <c r="K992" i="8"/>
  <c r="L992" i="8" s="1"/>
  <c r="J7" i="8"/>
  <c r="K7" i="8" s="1"/>
  <c r="L7" i="8" s="1"/>
  <c r="J34" i="8"/>
  <c r="K34" i="8"/>
  <c r="L34" i="8" s="1"/>
  <c r="J38" i="8"/>
  <c r="K38" i="8" s="1"/>
  <c r="L38" i="8" s="1"/>
  <c r="J43" i="8"/>
  <c r="K43" i="8" s="1"/>
  <c r="L43" i="8" s="1"/>
  <c r="K51" i="8"/>
  <c r="L51" i="8" s="1"/>
  <c r="K55" i="8"/>
  <c r="L55" i="8" s="1"/>
  <c r="J68" i="8"/>
  <c r="K68" i="8" s="1"/>
  <c r="L68" i="8" s="1"/>
  <c r="K71" i="8"/>
  <c r="L71" i="8" s="1"/>
  <c r="J71" i="8"/>
  <c r="K74" i="8"/>
  <c r="L74" i="8" s="1"/>
  <c r="K79" i="8"/>
  <c r="L79" i="8" s="1"/>
  <c r="J94" i="8"/>
  <c r="K94" i="8" s="1"/>
  <c r="L94" i="8" s="1"/>
  <c r="J205" i="8"/>
  <c r="K205" i="8" s="1"/>
  <c r="L205" i="8" s="1"/>
  <c r="J221" i="8"/>
  <c r="K221" i="8" s="1"/>
  <c r="L221" i="8" s="1"/>
  <c r="K241" i="8"/>
  <c r="L241" i="8" s="1"/>
  <c r="J276" i="8"/>
  <c r="K276" i="8" s="1"/>
  <c r="L276" i="8" s="1"/>
  <c r="J308" i="8"/>
  <c r="K308" i="8"/>
  <c r="L308" i="8" s="1"/>
  <c r="J340" i="8"/>
  <c r="K340" i="8" s="1"/>
  <c r="L340" i="8" s="1"/>
  <c r="J115" i="8"/>
  <c r="K115" i="8"/>
  <c r="L115" i="8" s="1"/>
  <c r="K142" i="8"/>
  <c r="L142" i="8"/>
  <c r="K327" i="8"/>
  <c r="L327" i="8" s="1"/>
  <c r="K295" i="8"/>
  <c r="L295" i="8" s="1"/>
  <c r="K263" i="8"/>
  <c r="L263" i="8" s="1"/>
  <c r="K239" i="8"/>
  <c r="L239" i="8" s="1"/>
  <c r="K193" i="8"/>
  <c r="L193" i="8"/>
  <c r="K22" i="8"/>
  <c r="L22" i="8" s="1"/>
  <c r="J25" i="8"/>
  <c r="K25" i="8" s="1"/>
  <c r="L25" i="8" s="1"/>
  <c r="J32" i="8"/>
  <c r="K32" i="8"/>
  <c r="L32" i="8" s="1"/>
  <c r="K61" i="8"/>
  <c r="L61" i="8" s="1"/>
  <c r="J61" i="8"/>
  <c r="J97" i="8"/>
  <c r="K97" i="8" s="1"/>
  <c r="L97" i="8" s="1"/>
  <c r="J197" i="8"/>
  <c r="K197" i="8" s="1"/>
  <c r="L197" i="8" s="1"/>
  <c r="K209" i="8"/>
  <c r="L209" i="8" s="1"/>
  <c r="J236" i="8"/>
  <c r="K236" i="8" s="1"/>
  <c r="L236" i="8" s="1"/>
  <c r="J260" i="8"/>
  <c r="K260" i="8"/>
  <c r="L260" i="8" s="1"/>
  <c r="K292" i="8"/>
  <c r="L292" i="8" s="1"/>
  <c r="J292" i="8"/>
  <c r="J324" i="8"/>
  <c r="K324" i="8" s="1"/>
  <c r="L324" i="8" s="1"/>
  <c r="J355" i="8"/>
  <c r="K355" i="8" s="1"/>
  <c r="L355" i="8" s="1"/>
  <c r="J359" i="8"/>
  <c r="K359" i="8" s="1"/>
  <c r="L359" i="8" s="1"/>
  <c r="J374" i="8"/>
  <c r="K374" i="8"/>
  <c r="L374" i="8" s="1"/>
  <c r="K126" i="8"/>
  <c r="L126" i="8" s="1"/>
  <c r="J164" i="8"/>
  <c r="K164" i="8" s="1"/>
  <c r="L164" i="8" s="1"/>
  <c r="K199" i="8"/>
  <c r="L199" i="8" s="1"/>
  <c r="K995" i="8"/>
  <c r="L995" i="8" s="1"/>
  <c r="K150" i="8"/>
  <c r="L150" i="8"/>
  <c r="J126" i="8"/>
  <c r="J60" i="8"/>
  <c r="K60" i="8" s="1"/>
  <c r="L60" i="8" s="1"/>
  <c r="K20" i="8"/>
  <c r="L20" i="8" s="1"/>
  <c r="J54" i="8"/>
  <c r="K54" i="8"/>
  <c r="L54" i="8" s="1"/>
  <c r="J67" i="8"/>
  <c r="K67" i="8" s="1"/>
  <c r="L67" i="8" s="1"/>
  <c r="J73" i="8"/>
  <c r="K73" i="8" s="1"/>
  <c r="L73" i="8" s="1"/>
  <c r="K77" i="8"/>
  <c r="L77" i="8" s="1"/>
  <c r="J92" i="8"/>
  <c r="K92" i="8" s="1"/>
  <c r="L92" i="8" s="1"/>
  <c r="J180" i="8"/>
  <c r="K180" i="8" s="1"/>
  <c r="L180" i="8" s="1"/>
  <c r="J160" i="8"/>
  <c r="K160" i="8" s="1"/>
  <c r="L160" i="8" s="1"/>
  <c r="J176" i="8"/>
  <c r="K176" i="8" s="1"/>
  <c r="L176" i="8" s="1"/>
  <c r="J192" i="8"/>
  <c r="K192" i="8" s="1"/>
  <c r="L192" i="8" s="1"/>
  <c r="K206" i="8"/>
  <c r="L206" i="8" s="1"/>
  <c r="J212" i="8"/>
  <c r="K212" i="8" s="1"/>
  <c r="L212" i="8" s="1"/>
  <c r="J244" i="8"/>
  <c r="K244" i="8" s="1"/>
  <c r="L244" i="8" s="1"/>
  <c r="K364" i="8"/>
  <c r="L364" i="8" s="1"/>
  <c r="J373" i="8"/>
  <c r="K373" i="8" s="1"/>
  <c r="L373" i="8" s="1"/>
  <c r="J377" i="8"/>
  <c r="K377" i="8" s="1"/>
  <c r="L377" i="8" s="1"/>
  <c r="J228" i="8"/>
  <c r="K228" i="8" s="1"/>
  <c r="L228" i="8" s="1"/>
  <c r="K351" i="8"/>
  <c r="L351" i="8" s="1"/>
  <c r="J356" i="8"/>
  <c r="K356" i="8" s="1"/>
  <c r="L356" i="8" s="1"/>
  <c r="J360" i="8"/>
  <c r="K360" i="8" s="1"/>
  <c r="L360" i="8" s="1"/>
  <c r="K368" i="8"/>
  <c r="L368" i="8" s="1"/>
  <c r="J371" i="8"/>
  <c r="K371" i="8"/>
  <c r="L371" i="8"/>
  <c r="J375" i="8"/>
  <c r="K375" i="8" s="1"/>
  <c r="L375" i="8" s="1"/>
  <c r="J558" i="8"/>
  <c r="K558" i="8" s="1"/>
  <c r="L558" i="8" s="1"/>
  <c r="J586" i="8"/>
  <c r="K586" i="8"/>
  <c r="L586" i="8" s="1"/>
  <c r="J220" i="8"/>
  <c r="K220" i="8" s="1"/>
  <c r="L220" i="8" s="1"/>
  <c r="J252" i="8"/>
  <c r="K252" i="8" s="1"/>
  <c r="L252" i="8" s="1"/>
  <c r="J268" i="8"/>
  <c r="K268" i="8" s="1"/>
  <c r="L268" i="8" s="1"/>
  <c r="J284" i="8"/>
  <c r="K284" i="8" s="1"/>
  <c r="L284" i="8" s="1"/>
  <c r="J300" i="8"/>
  <c r="K300" i="8" s="1"/>
  <c r="L300" i="8" s="1"/>
  <c r="J316" i="8"/>
  <c r="K316" i="8" s="1"/>
  <c r="L316" i="8" s="1"/>
  <c r="J332" i="8"/>
  <c r="K332" i="8" s="1"/>
  <c r="L332" i="8" s="1"/>
  <c r="J353" i="8"/>
  <c r="K353" i="8" s="1"/>
  <c r="L353" i="8" s="1"/>
  <c r="J372" i="8"/>
  <c r="K372" i="8"/>
  <c r="L372" i="8" s="1"/>
  <c r="J376" i="8"/>
  <c r="K376" i="8" s="1"/>
  <c r="L376" i="8" s="1"/>
  <c r="J435" i="8"/>
  <c r="K435" i="8" s="1"/>
  <c r="L435" i="8" s="1"/>
  <c r="J445" i="8"/>
  <c r="K445" i="8"/>
  <c r="L445" i="8" s="1"/>
  <c r="J519" i="8"/>
  <c r="K519" i="8" s="1"/>
  <c r="L519" i="8" s="1"/>
  <c r="J532" i="8"/>
  <c r="K532" i="8" s="1"/>
  <c r="L532" i="8" s="1"/>
  <c r="K398" i="8"/>
  <c r="L398" i="8"/>
  <c r="K424" i="8"/>
  <c r="L424" i="8"/>
  <c r="J449" i="8"/>
  <c r="K449" i="8" s="1"/>
  <c r="L449" i="8" s="1"/>
  <c r="J464" i="8"/>
  <c r="K464" i="8"/>
  <c r="L464" i="8" s="1"/>
  <c r="J467" i="8"/>
  <c r="K467" i="8"/>
  <c r="L467" i="8" s="1"/>
  <c r="K471" i="8"/>
  <c r="L471" i="8" s="1"/>
  <c r="J477" i="8"/>
  <c r="K477" i="8" s="1"/>
  <c r="L477" i="8" s="1"/>
  <c r="J486" i="8"/>
  <c r="K486" i="8" s="1"/>
  <c r="L486" i="8" s="1"/>
  <c r="J550" i="8"/>
  <c r="K550" i="8" s="1"/>
  <c r="L550" i="8" s="1"/>
  <c r="K208" i="8"/>
  <c r="L208" i="8" s="1"/>
  <c r="K216" i="8"/>
  <c r="L216" i="8" s="1"/>
  <c r="K224" i="8"/>
  <c r="L224" i="8" s="1"/>
  <c r="K232" i="8"/>
  <c r="L232" i="8"/>
  <c r="K240" i="8"/>
  <c r="L240" i="8"/>
  <c r="K248" i="8"/>
  <c r="L248" i="8" s="1"/>
  <c r="K256" i="8"/>
  <c r="L256" i="8" s="1"/>
  <c r="K264" i="8"/>
  <c r="L264" i="8" s="1"/>
  <c r="K272" i="8"/>
  <c r="L272" i="8" s="1"/>
  <c r="K280" i="8"/>
  <c r="L280" i="8" s="1"/>
  <c r="K288" i="8"/>
  <c r="L288" i="8"/>
  <c r="K296" i="8"/>
  <c r="L296" i="8" s="1"/>
  <c r="K304" i="8"/>
  <c r="L304" i="8" s="1"/>
  <c r="K312" i="8"/>
  <c r="L312" i="8"/>
  <c r="K320" i="8"/>
  <c r="L320" i="8" s="1"/>
  <c r="K328" i="8"/>
  <c r="L328" i="8" s="1"/>
  <c r="K336" i="8"/>
  <c r="L336" i="8" s="1"/>
  <c r="K345" i="8"/>
  <c r="L345" i="8" s="1"/>
  <c r="J347" i="8"/>
  <c r="K347" i="8" s="1"/>
  <c r="L347" i="8" s="1"/>
  <c r="K349" i="8"/>
  <c r="L349" i="8" s="1"/>
  <c r="K381" i="8"/>
  <c r="L381" i="8" s="1"/>
  <c r="K385" i="8"/>
  <c r="L385" i="8" s="1"/>
  <c r="K405" i="8"/>
  <c r="L405" i="8" s="1"/>
  <c r="K409" i="8"/>
  <c r="L409" i="8"/>
  <c r="K427" i="8"/>
  <c r="L427" i="8" s="1"/>
  <c r="K439" i="8"/>
  <c r="L439" i="8" s="1"/>
  <c r="J447" i="8"/>
  <c r="K447" i="8" s="1"/>
  <c r="L447" i="8" s="1"/>
  <c r="K454" i="8"/>
  <c r="L454" i="8" s="1"/>
  <c r="K459" i="8"/>
  <c r="L459" i="8"/>
  <c r="J462" i="8"/>
  <c r="K462" i="8"/>
  <c r="L462" i="8" s="1"/>
  <c r="K473" i="8"/>
  <c r="L473" i="8"/>
  <c r="J648" i="8"/>
  <c r="K648" i="8" s="1"/>
  <c r="L648" i="8" s="1"/>
  <c r="K483" i="8"/>
  <c r="L483" i="8"/>
  <c r="K538" i="8"/>
  <c r="L538" i="8"/>
  <c r="K541" i="8"/>
  <c r="L541" i="8" s="1"/>
  <c r="K553" i="8"/>
  <c r="L553" i="8"/>
  <c r="K561" i="8"/>
  <c r="L561" i="8"/>
  <c r="K596" i="8"/>
  <c r="L596" i="8" s="1"/>
  <c r="J617" i="8"/>
  <c r="K617" i="8" s="1"/>
  <c r="L617" i="8" s="1"/>
  <c r="J619" i="8"/>
  <c r="K619" i="8" s="1"/>
  <c r="L619" i="8" s="1"/>
  <c r="J637" i="8"/>
  <c r="K637" i="8" s="1"/>
  <c r="L637" i="8" s="1"/>
  <c r="K480" i="8"/>
  <c r="L480" i="8" s="1"/>
  <c r="K506" i="8"/>
  <c r="L506" i="8" s="1"/>
  <c r="K534" i="8"/>
  <c r="L534" i="8" s="1"/>
  <c r="K549" i="8"/>
  <c r="L549" i="8"/>
  <c r="J578" i="8"/>
  <c r="K578" i="8" s="1"/>
  <c r="L578" i="8" s="1"/>
  <c r="K580" i="8"/>
  <c r="L580" i="8" s="1"/>
  <c r="K600" i="8"/>
  <c r="L600" i="8" s="1"/>
  <c r="J658" i="8"/>
  <c r="K658" i="8"/>
  <c r="L658" i="8" s="1"/>
  <c r="J796" i="8"/>
  <c r="K796" i="8"/>
  <c r="L796" i="8" s="1"/>
  <c r="K478" i="8"/>
  <c r="L478" i="8" s="1"/>
  <c r="K520" i="8"/>
  <c r="L520" i="8" s="1"/>
  <c r="J525" i="8"/>
  <c r="K525" i="8"/>
  <c r="L525" i="8" s="1"/>
  <c r="K536" i="8"/>
  <c r="L536" i="8"/>
  <c r="K552" i="8"/>
  <c r="L552" i="8" s="1"/>
  <c r="J576" i="8"/>
  <c r="K576" i="8" s="1"/>
  <c r="L576" i="8" s="1"/>
  <c r="J629" i="8"/>
  <c r="K629" i="8"/>
  <c r="L629" i="8" s="1"/>
  <c r="J634" i="8"/>
  <c r="K634" i="8"/>
  <c r="L634" i="8" s="1"/>
  <c r="J873" i="8"/>
  <c r="K873" i="8" s="1"/>
  <c r="L873" i="8" s="1"/>
  <c r="K647" i="8"/>
  <c r="L647" i="8" s="1"/>
  <c r="K668" i="8"/>
  <c r="L668" i="8" s="1"/>
  <c r="K716" i="8"/>
  <c r="L716" i="8" s="1"/>
  <c r="K724" i="8"/>
  <c r="L724" i="8"/>
  <c r="K734" i="8"/>
  <c r="L734" i="8"/>
  <c r="K766" i="8"/>
  <c r="L766" i="8"/>
  <c r="J781" i="8"/>
  <c r="K781" i="8" s="1"/>
  <c r="L781" i="8" s="1"/>
  <c r="J934" i="8"/>
  <c r="K934" i="8" s="1"/>
  <c r="L934" i="8" s="1"/>
  <c r="J760" i="8"/>
  <c r="K760" i="8" s="1"/>
  <c r="L760" i="8" s="1"/>
  <c r="J797" i="8"/>
  <c r="K797" i="8" s="1"/>
  <c r="L797" i="8"/>
  <c r="K918" i="8"/>
  <c r="L918" i="8" s="1"/>
  <c r="K641" i="8"/>
  <c r="L641" i="8"/>
  <c r="K713" i="8"/>
  <c r="L713" i="8" s="1"/>
  <c r="K717" i="8"/>
  <c r="L717" i="8"/>
  <c r="K719" i="8"/>
  <c r="L719" i="8" s="1"/>
  <c r="K725" i="8"/>
  <c r="L725" i="8" s="1"/>
  <c r="K727" i="8"/>
  <c r="L727" i="8" s="1"/>
  <c r="K730" i="8"/>
  <c r="L730" i="8"/>
  <c r="J754" i="8"/>
  <c r="K754" i="8"/>
  <c r="L754" i="8" s="1"/>
  <c r="J780" i="8"/>
  <c r="K780" i="8" s="1"/>
  <c r="L780" i="8" s="1"/>
  <c r="K785" i="8"/>
  <c r="L785" i="8" s="1"/>
  <c r="K792" i="8"/>
  <c r="L792" i="8"/>
  <c r="J966" i="8"/>
  <c r="K966" i="8" s="1"/>
  <c r="L966" i="8" s="1"/>
  <c r="J986" i="8"/>
  <c r="K986" i="8" s="1"/>
  <c r="L986" i="8" s="1"/>
  <c r="L71" i="7"/>
  <c r="O71" i="7"/>
  <c r="L55" i="7"/>
  <c r="O55" i="7"/>
  <c r="T52" i="7"/>
  <c r="L7" i="7"/>
  <c r="O7" i="7" s="1"/>
  <c r="L70" i="7"/>
  <c r="O70" i="7"/>
  <c r="L37" i="7"/>
  <c r="O37" i="7" s="1"/>
  <c r="O54" i="7"/>
  <c r="L36" i="7"/>
  <c r="O36" i="7" s="1"/>
  <c r="L111" i="7"/>
  <c r="O111" i="7" s="1"/>
  <c r="O19" i="7"/>
  <c r="L62" i="7"/>
  <c r="O62" i="7" s="1"/>
  <c r="L33" i="7"/>
  <c r="O33" i="7" s="1"/>
  <c r="L38" i="7"/>
  <c r="O38" i="7" s="1"/>
  <c r="L27" i="7"/>
  <c r="O27" i="7" s="1"/>
  <c r="L101" i="7"/>
  <c r="O101" i="7" s="1"/>
  <c r="L90" i="7"/>
  <c r="O90" i="7" s="1"/>
  <c r="O106" i="7"/>
  <c r="L108" i="7"/>
  <c r="O108" i="7" s="1"/>
  <c r="O99" i="7"/>
  <c r="L83" i="5"/>
  <c r="M83" i="5" s="1"/>
  <c r="N83" i="5" s="1"/>
  <c r="O83" i="5" s="1"/>
  <c r="L130" i="5"/>
  <c r="L192" i="5"/>
  <c r="M192" i="5" s="1"/>
  <c r="N192" i="5" s="1"/>
  <c r="O192" i="5" s="1"/>
  <c r="L284" i="5"/>
  <c r="M284" i="5" s="1"/>
  <c r="N284" i="5" s="1"/>
  <c r="O284" i="5" s="1"/>
  <c r="L59" i="5"/>
  <c r="M59" i="5" s="1"/>
  <c r="N59" i="5" s="1"/>
  <c r="O59" i="5" s="1"/>
  <c r="L63" i="5"/>
  <c r="M63" i="5" s="1"/>
  <c r="N63" i="5" s="1"/>
  <c r="O63" i="5" s="1"/>
  <c r="M124" i="5"/>
  <c r="N124" i="5" s="1"/>
  <c r="O124" i="5" s="1"/>
  <c r="L151" i="5"/>
  <c r="M151" i="5"/>
  <c r="N151" i="5" s="1"/>
  <c r="O151" i="5" s="1"/>
  <c r="L134" i="5"/>
  <c r="M134" i="5" s="1"/>
  <c r="N134" i="5" s="1"/>
  <c r="O134" i="5" s="1"/>
  <c r="L270" i="5"/>
  <c r="M270" i="5" s="1"/>
  <c r="N270" i="5" s="1"/>
  <c r="O270" i="5" s="1"/>
  <c r="L256" i="5"/>
  <c r="M256" i="5"/>
  <c r="N256" i="5" s="1"/>
  <c r="O256" i="5" s="1"/>
  <c r="L50" i="5"/>
  <c r="M50" i="5" s="1"/>
  <c r="N50" i="5" s="1"/>
  <c r="O50" i="5" s="1"/>
  <c r="M171" i="5"/>
  <c r="N171" i="5" s="1"/>
  <c r="O171" i="5" s="1"/>
  <c r="L58" i="5"/>
  <c r="M58" i="5"/>
  <c r="N58" i="5" s="1"/>
  <c r="O58" i="5" s="1"/>
  <c r="L210" i="5"/>
  <c r="M210" i="5" s="1"/>
  <c r="N210" i="5" s="1"/>
  <c r="O210" i="5" s="1"/>
  <c r="L237" i="5"/>
  <c r="M237" i="5" s="1"/>
  <c r="N237" i="5" s="1"/>
  <c r="O237" i="5" s="1"/>
  <c r="L213" i="5"/>
  <c r="M213" i="5" s="1"/>
  <c r="N213" i="5" s="1"/>
  <c r="O213" i="5" s="1"/>
  <c r="M16" i="5"/>
  <c r="N16" i="5" s="1"/>
  <c r="O16" i="5" s="1"/>
  <c r="M62" i="5"/>
  <c r="N62" i="5"/>
  <c r="O62" i="5" s="1"/>
  <c r="L81" i="5"/>
  <c r="M81" i="5" s="1"/>
  <c r="N81" i="5" s="1"/>
  <c r="O81" i="5" s="1"/>
  <c r="L154" i="5"/>
  <c r="M154" i="5"/>
  <c r="N154" i="5" s="1"/>
  <c r="O154" i="5" s="1"/>
  <c r="L228" i="5"/>
  <c r="M228" i="5" s="1"/>
  <c r="N228" i="5" s="1"/>
  <c r="O228" i="5" s="1"/>
  <c r="M71" i="5"/>
  <c r="N71" i="5" s="1"/>
  <c r="O71" i="5" s="1"/>
  <c r="M105" i="5"/>
  <c r="N105" i="5" s="1"/>
  <c r="O105" i="5" s="1"/>
  <c r="M261" i="5"/>
  <c r="N261" i="5" s="1"/>
  <c r="O261" i="5" s="1"/>
  <c r="M267" i="5"/>
  <c r="N267" i="5" s="1"/>
  <c r="O267" i="5" s="1"/>
  <c r="L141" i="5"/>
  <c r="M141" i="5"/>
  <c r="N141" i="5" s="1"/>
  <c r="O141" i="5" s="1"/>
  <c r="L28" i="5"/>
  <c r="M28" i="5" s="1"/>
  <c r="N28" i="5" s="1"/>
  <c r="O28" i="5" s="1"/>
  <c r="L75" i="5"/>
  <c r="M75" i="5" s="1"/>
  <c r="N75" i="5"/>
  <c r="O75" i="5" s="1"/>
  <c r="L9" i="5"/>
  <c r="M9" i="5" s="1"/>
  <c r="N9" i="5" s="1"/>
  <c r="O9" i="5" s="1"/>
  <c r="L73" i="5"/>
  <c r="M73" i="5" s="1"/>
  <c r="N73" i="5" s="1"/>
  <c r="O73" i="5" s="1"/>
  <c r="L37" i="5"/>
  <c r="M37" i="5" s="1"/>
  <c r="N37" i="5" s="1"/>
  <c r="O37" i="5" s="1"/>
  <c r="M46" i="5"/>
  <c r="N46" i="5" s="1"/>
  <c r="O46" i="5" s="1"/>
  <c r="L147" i="5"/>
  <c r="M147" i="5" s="1"/>
  <c r="N147" i="5" s="1"/>
  <c r="O147" i="5" s="1"/>
  <c r="L176" i="5"/>
  <c r="M176" i="5" s="1"/>
  <c r="N176" i="5" s="1"/>
  <c r="O176" i="5" s="1"/>
  <c r="L108" i="5"/>
  <c r="M108" i="5" s="1"/>
  <c r="N108" i="5" s="1"/>
  <c r="O108" i="5" s="1"/>
  <c r="L163" i="5"/>
  <c r="M163" i="5" s="1"/>
  <c r="N163" i="5" s="1"/>
  <c r="O163" i="5" s="1"/>
  <c r="L208" i="5"/>
  <c r="M208" i="5" s="1"/>
  <c r="N208" i="5" s="1"/>
  <c r="O208" i="5" s="1"/>
  <c r="L277" i="5"/>
  <c r="M277" i="5" s="1"/>
  <c r="N277" i="5" s="1"/>
  <c r="O277" i="5" s="1"/>
  <c r="L194" i="5"/>
  <c r="M194" i="5" s="1"/>
  <c r="N194" i="5" s="1"/>
  <c r="O194" i="5" s="1"/>
  <c r="L273" i="5"/>
  <c r="M273" i="5"/>
  <c r="N273" i="5" s="1"/>
  <c r="O273" i="5" s="1"/>
  <c r="L136" i="6"/>
  <c r="O136" i="6" s="1"/>
  <c r="L18" i="5"/>
  <c r="M18" i="5" s="1"/>
  <c r="N18" i="5" s="1"/>
  <c r="O18" i="5" s="1"/>
  <c r="L196" i="5"/>
  <c r="M196" i="5" s="1"/>
  <c r="N196" i="5" s="1"/>
  <c r="O196" i="5" s="1"/>
  <c r="M156" i="5"/>
  <c r="N156" i="5" s="1"/>
  <c r="O156" i="5" s="1"/>
  <c r="L129" i="5"/>
  <c r="M129" i="5" s="1"/>
  <c r="N129" i="5" s="1"/>
  <c r="O129" i="5" s="1"/>
  <c r="L173" i="5"/>
  <c r="M173" i="5"/>
  <c r="N173" i="5" s="1"/>
  <c r="O173" i="5" s="1"/>
  <c r="M186" i="5"/>
  <c r="N186" i="5"/>
  <c r="O186" i="5" s="1"/>
  <c r="M202" i="5"/>
  <c r="N202" i="5" s="1"/>
  <c r="O202" i="5" s="1"/>
  <c r="L87" i="5"/>
  <c r="M87" i="5" s="1"/>
  <c r="N87" i="5" s="1"/>
  <c r="O87" i="5" s="1"/>
  <c r="L103" i="5"/>
  <c r="M103" i="5"/>
  <c r="N103" i="5" s="1"/>
  <c r="O103" i="5" s="1"/>
  <c r="L218" i="5"/>
  <c r="L224" i="5"/>
  <c r="M224" i="5" s="1"/>
  <c r="N224" i="5" s="1"/>
  <c r="O224" i="5" s="1"/>
  <c r="M278" i="5"/>
  <c r="N278" i="5"/>
  <c r="O278" i="5" s="1"/>
  <c r="M152" i="5"/>
  <c r="N152" i="5" s="1"/>
  <c r="O152" i="5" s="1"/>
  <c r="L149" i="5"/>
  <c r="M149" i="5" s="1"/>
  <c r="N149" i="5" s="1"/>
  <c r="O149" i="5" s="1"/>
  <c r="M22" i="5"/>
  <c r="N22" i="5" s="1"/>
  <c r="O22" i="5" s="1"/>
  <c r="M115" i="5"/>
  <c r="N115" i="5" s="1"/>
  <c r="O115" i="5" s="1"/>
  <c r="M155" i="5"/>
  <c r="N155" i="5"/>
  <c r="O155" i="5"/>
  <c r="L145" i="5"/>
  <c r="M145" i="5" s="1"/>
  <c r="N145" i="5" s="1"/>
  <c r="O145" i="5" s="1"/>
  <c r="L172" i="5"/>
  <c r="M172" i="5"/>
  <c r="N172" i="5" s="1"/>
  <c r="O172" i="5" s="1"/>
  <c r="L189" i="6"/>
  <c r="L35" i="5"/>
  <c r="M35" i="5" s="1"/>
  <c r="N35" i="5" s="1"/>
  <c r="O35" i="5" s="1"/>
  <c r="L164" i="5"/>
  <c r="M164" i="5" s="1"/>
  <c r="N164" i="5" s="1"/>
  <c r="O164" i="5" s="1"/>
  <c r="L222" i="5"/>
  <c r="M222" i="5" s="1"/>
  <c r="N222" i="5" s="1"/>
  <c r="O222" i="5" s="1"/>
  <c r="M123" i="5"/>
  <c r="N123" i="5" s="1"/>
  <c r="O123" i="5"/>
  <c r="L42" i="5"/>
  <c r="M42" i="5"/>
  <c r="N42" i="5"/>
  <c r="O42" i="5" s="1"/>
  <c r="L91" i="5"/>
  <c r="M91" i="5"/>
  <c r="N91" i="5" s="1"/>
  <c r="O91" i="5"/>
  <c r="M241" i="5"/>
  <c r="N241" i="5" s="1"/>
  <c r="O241" i="5" s="1"/>
  <c r="M54" i="5"/>
  <c r="N54" i="5" s="1"/>
  <c r="O54" i="5" s="1"/>
  <c r="L112" i="5"/>
  <c r="M112" i="5" s="1"/>
  <c r="N112" i="5" s="1"/>
  <c r="O112" i="5" s="1"/>
  <c r="L138" i="5"/>
  <c r="M138" i="5" s="1"/>
  <c r="N138" i="5" s="1"/>
  <c r="O138" i="5" s="1"/>
  <c r="L88" i="5"/>
  <c r="M88" i="5" s="1"/>
  <c r="N88" i="5" s="1"/>
  <c r="O88" i="5" s="1"/>
  <c r="M61" i="5"/>
  <c r="N61" i="5" s="1"/>
  <c r="O61" i="5"/>
  <c r="M74" i="5"/>
  <c r="N74" i="5" s="1"/>
  <c r="O74" i="5" s="1"/>
  <c r="M77" i="5"/>
  <c r="N77" i="5" s="1"/>
  <c r="O77" i="5" s="1"/>
  <c r="M84" i="5"/>
  <c r="N84" i="5" s="1"/>
  <c r="O84" i="5" s="1"/>
  <c r="L57" i="5"/>
  <c r="M57" i="5" s="1"/>
  <c r="N57" i="5" s="1"/>
  <c r="O57" i="5" s="1"/>
  <c r="L66" i="5"/>
  <c r="M66" i="5" s="1"/>
  <c r="N66" i="5" s="1"/>
  <c r="O66" i="5" s="1"/>
  <c r="M263" i="5"/>
  <c r="N263" i="5" s="1"/>
  <c r="O263" i="5" s="1"/>
  <c r="M65" i="5"/>
  <c r="N65" i="5" s="1"/>
  <c r="O65" i="5" s="1"/>
  <c r="M7" i="5"/>
  <c r="N7" i="5"/>
  <c r="O7" i="5" s="1"/>
  <c r="M19" i="5"/>
  <c r="N19" i="5" s="1"/>
  <c r="O19" i="5" s="1"/>
  <c r="L100" i="5"/>
  <c r="M100" i="5" s="1"/>
  <c r="N100" i="5" s="1"/>
  <c r="O100" i="5" s="1"/>
  <c r="L220" i="5"/>
  <c r="M220" i="5" s="1"/>
  <c r="N220" i="5" s="1"/>
  <c r="O220" i="5" s="1"/>
  <c r="L251" i="5"/>
  <c r="M43" i="5"/>
  <c r="N43" i="5"/>
  <c r="O43" i="5"/>
  <c r="L283" i="5"/>
  <c r="M283" i="5" s="1"/>
  <c r="N283" i="5" s="1"/>
  <c r="O283" i="5" s="1"/>
  <c r="L33" i="5"/>
  <c r="M33" i="5"/>
  <c r="N33" i="5" s="1"/>
  <c r="O33" i="5" s="1"/>
  <c r="L109" i="5"/>
  <c r="M109" i="5" s="1"/>
  <c r="N109" i="5" s="1"/>
  <c r="O109" i="5" s="1"/>
  <c r="L266" i="5"/>
  <c r="M266" i="5" s="1"/>
  <c r="N266" i="5" s="1"/>
  <c r="O266" i="5" s="1"/>
  <c r="L92" i="5"/>
  <c r="M92" i="5"/>
  <c r="N92" i="5" s="1"/>
  <c r="O92" i="5" s="1"/>
  <c r="M280" i="5"/>
  <c r="N280" i="5" s="1"/>
  <c r="O280" i="5" s="1"/>
  <c r="M29" i="5"/>
  <c r="N29" i="5" s="1"/>
  <c r="O29" i="5" s="1"/>
  <c r="M55" i="5"/>
  <c r="N55" i="5" s="1"/>
  <c r="O55" i="5" s="1"/>
  <c r="L80" i="5"/>
  <c r="M80" i="5" s="1"/>
  <c r="N80" i="5" s="1"/>
  <c r="O80" i="5" s="1"/>
  <c r="M137" i="5"/>
  <c r="N137" i="5"/>
  <c r="O137" i="5"/>
  <c r="M160" i="5"/>
  <c r="N160" i="5" s="1"/>
  <c r="O160" i="5" s="1"/>
  <c r="M184" i="5"/>
  <c r="N184" i="5" s="1"/>
  <c r="O184" i="5" s="1"/>
  <c r="L188" i="5"/>
  <c r="M188" i="5" s="1"/>
  <c r="N188" i="5" s="1"/>
  <c r="O188" i="5" s="1"/>
  <c r="M249" i="5"/>
  <c r="N249" i="5" s="1"/>
  <c r="O249" i="5" s="1"/>
  <c r="L276" i="5"/>
  <c r="M276" i="5" s="1"/>
  <c r="N276" i="5" s="1"/>
  <c r="O276" i="5" s="1"/>
  <c r="L48" i="7"/>
  <c r="O48" i="7"/>
  <c r="T17" i="7"/>
  <c r="L73" i="7"/>
  <c r="O73" i="7" s="1"/>
  <c r="L64" i="7"/>
  <c r="O64" i="7" s="1"/>
  <c r="L35" i="7"/>
  <c r="O35" i="7" s="1"/>
  <c r="L29" i="7"/>
  <c r="O29" i="7" s="1"/>
  <c r="L15" i="7"/>
  <c r="O15" i="7"/>
  <c r="L13" i="7"/>
  <c r="O13" i="7" s="1"/>
  <c r="L9" i="7"/>
  <c r="O9" i="7"/>
  <c r="L76" i="7"/>
  <c r="O76" i="7" s="1"/>
  <c r="L89" i="7"/>
  <c r="O89" i="7" s="1"/>
  <c r="L109" i="7"/>
  <c r="O109" i="7" s="1"/>
  <c r="O107" i="7"/>
  <c r="T42" i="7"/>
  <c r="O59" i="7"/>
  <c r="O95" i="7"/>
  <c r="O100" i="7"/>
  <c r="T51" i="7"/>
  <c r="T73" i="7"/>
  <c r="O20" i="7"/>
  <c r="T97" i="7"/>
  <c r="T111" i="7"/>
  <c r="L98" i="7"/>
  <c r="O98" i="7" s="1"/>
  <c r="L110" i="7"/>
  <c r="O110" i="7" s="1"/>
  <c r="O32" i="7"/>
  <c r="T23" i="7"/>
  <c r="L105" i="7"/>
  <c r="O105" i="7" s="1"/>
  <c r="L51" i="7"/>
  <c r="O51" i="7" s="1"/>
  <c r="T63" i="7"/>
  <c r="T8" i="7"/>
  <c r="O5" i="7"/>
  <c r="L74" i="7"/>
  <c r="O74" i="7" s="1"/>
  <c r="L66" i="7"/>
  <c r="O66" i="7" s="1"/>
  <c r="L53" i="7"/>
  <c r="O53" i="7" s="1"/>
  <c r="L18" i="7"/>
  <c r="O18" i="7" s="1"/>
  <c r="L14" i="7"/>
  <c r="O14" i="7" s="1"/>
  <c r="L11" i="7"/>
  <c r="O11" i="7" s="1"/>
  <c r="L75" i="7"/>
  <c r="O75" i="7" s="1"/>
  <c r="L103" i="7"/>
  <c r="O103" i="7" s="1"/>
  <c r="T74" i="7"/>
  <c r="T81" i="7"/>
  <c r="O44" i="7"/>
  <c r="T69" i="7"/>
  <c r="L12" i="5"/>
  <c r="M12" i="5" s="1"/>
  <c r="N12" i="5" s="1"/>
  <c r="O12" i="5" s="1"/>
  <c r="M15" i="5"/>
  <c r="N15" i="5" s="1"/>
  <c r="O15" i="5" s="1"/>
  <c r="M23" i="5"/>
  <c r="N23" i="5" s="1"/>
  <c r="O23" i="5" s="1"/>
  <c r="L254" i="5"/>
  <c r="L39" i="5"/>
  <c r="M39" i="5"/>
  <c r="N39" i="5" s="1"/>
  <c r="O39" i="5" s="1"/>
  <c r="L47" i="5"/>
  <c r="M47" i="5" s="1"/>
  <c r="N47" i="5" s="1"/>
  <c r="O47" i="5" s="1"/>
  <c r="L68" i="5"/>
  <c r="M68" i="5" s="1"/>
  <c r="N68" i="5" s="1"/>
  <c r="O68" i="5" s="1"/>
  <c r="M53" i="5"/>
  <c r="N53" i="5" s="1"/>
  <c r="O53" i="5" s="1"/>
  <c r="L162" i="5"/>
  <c r="M162" i="5"/>
  <c r="N162" i="5"/>
  <c r="O162" i="5" s="1"/>
  <c r="L190" i="5"/>
  <c r="M190" i="5" s="1"/>
  <c r="N190" i="5" s="1"/>
  <c r="O190" i="5" s="1"/>
  <c r="L250" i="5"/>
  <c r="M250" i="5" s="1"/>
  <c r="N250" i="5" s="1"/>
  <c r="O250" i="5" s="1"/>
  <c r="M69" i="5"/>
  <c r="N69" i="5" s="1"/>
  <c r="O69" i="5" s="1"/>
  <c r="L116" i="5"/>
  <c r="M116" i="5" s="1"/>
  <c r="N116" i="5" s="1"/>
  <c r="O116" i="5" s="1"/>
  <c r="L119" i="5"/>
  <c r="M119" i="5" s="1"/>
  <c r="N119" i="5" s="1"/>
  <c r="O119" i="5" s="1"/>
  <c r="L150" i="5"/>
  <c r="M150" i="5" s="1"/>
  <c r="N150" i="5" s="1"/>
  <c r="O150" i="5" s="1"/>
  <c r="L36" i="6"/>
  <c r="O36" i="6" s="1"/>
  <c r="L231" i="6"/>
  <c r="O231" i="6" s="1"/>
  <c r="L10" i="6"/>
  <c r="O10" i="6" s="1"/>
  <c r="L145" i="6"/>
  <c r="O145" i="6"/>
  <c r="L123" i="6"/>
  <c r="O123" i="6" s="1"/>
  <c r="L269" i="6"/>
  <c r="O269" i="6" s="1"/>
  <c r="L244" i="6"/>
  <c r="O244" i="6" s="1"/>
  <c r="L275" i="6"/>
  <c r="O275" i="6" s="1"/>
  <c r="O22" i="7"/>
  <c r="L72" i="7"/>
  <c r="O72" i="7" s="1"/>
  <c r="L65" i="7"/>
  <c r="O65" i="7" s="1"/>
  <c r="O60" i="7"/>
  <c r="O45" i="7"/>
  <c r="L31" i="7"/>
  <c r="O31" i="7" s="1"/>
  <c r="L22" i="7"/>
  <c r="O49" i="7"/>
  <c r="O78" i="7"/>
  <c r="O82" i="7"/>
  <c r="O86" i="7"/>
  <c r="O93" i="7"/>
  <c r="O96" i="7"/>
  <c r="L176" i="6"/>
  <c r="L156" i="6"/>
  <c r="O156" i="6" s="1"/>
  <c r="O193" i="6"/>
  <c r="O60" i="6"/>
  <c r="L32" i="6"/>
  <c r="O32" i="6" s="1"/>
  <c r="L246" i="6"/>
  <c r="O246" i="6" s="1"/>
  <c r="O265" i="6"/>
  <c r="O167" i="6"/>
  <c r="O73" i="6"/>
  <c r="O96" i="6"/>
  <c r="L142" i="6"/>
  <c r="O142" i="6" s="1"/>
  <c r="O266" i="6"/>
  <c r="O175" i="6"/>
  <c r="O138" i="6"/>
  <c r="O226" i="6"/>
  <c r="L202" i="6"/>
  <c r="O202" i="6" s="1"/>
  <c r="L209" i="6"/>
  <c r="O209" i="6" s="1"/>
  <c r="L81" i="6"/>
  <c r="O81" i="6"/>
  <c r="L62" i="6"/>
  <c r="O62" i="6" s="1"/>
  <c r="L48" i="6"/>
  <c r="O48" i="6" s="1"/>
  <c r="L250" i="6"/>
  <c r="O250" i="6" s="1"/>
  <c r="L271" i="6"/>
  <c r="O271" i="6" s="1"/>
  <c r="L274" i="6"/>
  <c r="O274" i="6" s="1"/>
  <c r="L281" i="6"/>
  <c r="O281" i="6"/>
  <c r="U281" i="6"/>
  <c r="U218" i="6"/>
  <c r="L106" i="6"/>
  <c r="O106" i="6" s="1"/>
  <c r="L217" i="6"/>
  <c r="O217" i="6" s="1"/>
  <c r="L197" i="6"/>
  <c r="O197" i="6"/>
  <c r="L179" i="6"/>
  <c r="O179" i="6" s="1"/>
  <c r="O176" i="6"/>
  <c r="L150" i="6"/>
  <c r="O150" i="6" s="1"/>
  <c r="L139" i="6"/>
  <c r="O139" i="6" s="1"/>
  <c r="L137" i="6"/>
  <c r="O137" i="6" s="1"/>
  <c r="L115" i="6"/>
  <c r="O115" i="6" s="1"/>
  <c r="O95" i="6"/>
  <c r="L27" i="6"/>
  <c r="O27" i="6" s="1"/>
  <c r="L215" i="6"/>
  <c r="O215" i="6" s="1"/>
  <c r="L195" i="6"/>
  <c r="O195" i="6" s="1"/>
  <c r="L124" i="6"/>
  <c r="O124" i="6" s="1"/>
  <c r="L70" i="6"/>
  <c r="O70" i="6"/>
  <c r="L66" i="6"/>
  <c r="O66" i="6" s="1"/>
  <c r="L56" i="6"/>
  <c r="O56" i="6" s="1"/>
  <c r="L37" i="6"/>
  <c r="O37" i="6" s="1"/>
  <c r="L11" i="6"/>
  <c r="O11" i="6"/>
  <c r="O230" i="6"/>
  <c r="L258" i="6"/>
  <c r="O258" i="6" s="1"/>
  <c r="U110" i="6"/>
  <c r="L14" i="6"/>
  <c r="O14" i="6" s="1"/>
  <c r="O46" i="6"/>
  <c r="U12" i="6"/>
  <c r="T285" i="6"/>
  <c r="O187" i="6"/>
  <c r="O38" i="6"/>
  <c r="O253" i="6"/>
  <c r="O201" i="6"/>
  <c r="O160" i="6"/>
  <c r="O53" i="6"/>
  <c r="O12" i="6"/>
  <c r="O232" i="6"/>
  <c r="O263" i="6"/>
  <c r="L218" i="6"/>
  <c r="O218" i="6"/>
  <c r="L192" i="6"/>
  <c r="O192" i="6" s="1"/>
  <c r="L72" i="6"/>
  <c r="O72" i="6" s="1"/>
  <c r="L34" i="6"/>
  <c r="O34" i="6" s="1"/>
  <c r="L20" i="6"/>
  <c r="O20" i="6" s="1"/>
  <c r="L18" i="6"/>
  <c r="O257" i="6"/>
  <c r="O260" i="6"/>
  <c r="M389" i="2"/>
  <c r="N389" i="2"/>
  <c r="O389" i="2" s="1"/>
  <c r="M652" i="2"/>
  <c r="N652" i="2" s="1"/>
  <c r="O652" i="2" s="1"/>
  <c r="M648" i="2"/>
  <c r="N648" i="2" s="1"/>
  <c r="O648" i="2" s="1"/>
  <c r="M400" i="2"/>
  <c r="N400" i="2" s="1"/>
  <c r="O400" i="2" s="1"/>
  <c r="M540" i="2"/>
  <c r="N540" i="2" s="1"/>
  <c r="O540" i="2" s="1"/>
  <c r="M307" i="2"/>
  <c r="N307" i="2" s="1"/>
  <c r="O307" i="2" s="1"/>
  <c r="M275" i="2"/>
  <c r="N275" i="2" s="1"/>
  <c r="O275" i="2" s="1"/>
  <c r="L484" i="2"/>
  <c r="M484" i="2" s="1"/>
  <c r="N484" i="2" s="1"/>
  <c r="O484" i="2" s="1"/>
  <c r="M512" i="2"/>
  <c r="N512" i="2" s="1"/>
  <c r="O512" i="2" s="1"/>
  <c r="L523" i="2"/>
  <c r="M523" i="2"/>
  <c r="N523" i="2" s="1"/>
  <c r="O523" i="2" s="1"/>
  <c r="L27" i="5"/>
  <c r="M27" i="5" s="1"/>
  <c r="N27" i="5" s="1"/>
  <c r="O27" i="5" s="1"/>
  <c r="L30" i="5"/>
  <c r="M30" i="5" s="1"/>
  <c r="N30" i="5" s="1"/>
  <c r="O30" i="5" s="1"/>
  <c r="L41" i="5"/>
  <c r="M41" i="5" s="1"/>
  <c r="N41" i="5" s="1"/>
  <c r="O41" i="5" s="1"/>
  <c r="L111" i="5"/>
  <c r="M111" i="5" s="1"/>
  <c r="N111" i="5" s="1"/>
  <c r="O111" i="5" s="1"/>
  <c r="L120" i="5"/>
  <c r="M120" i="5"/>
  <c r="N120" i="5"/>
  <c r="O120" i="5" s="1"/>
  <c r="L126" i="5"/>
  <c r="M126" i="5"/>
  <c r="N126" i="5" s="1"/>
  <c r="O126" i="5" s="1"/>
  <c r="L143" i="5"/>
  <c r="M143" i="5" s="1"/>
  <c r="N143" i="5" s="1"/>
  <c r="O143" i="5" s="1"/>
  <c r="L158" i="5"/>
  <c r="M158" i="5" s="1"/>
  <c r="N158" i="5" s="1"/>
  <c r="O158" i="5" s="1"/>
  <c r="M169" i="5"/>
  <c r="N169" i="5"/>
  <c r="O169" i="5" s="1"/>
  <c r="M181" i="5"/>
  <c r="N181" i="5" s="1"/>
  <c r="O181" i="5" s="1"/>
  <c r="L198" i="5"/>
  <c r="M198" i="5" s="1"/>
  <c r="N198" i="5" s="1"/>
  <c r="O198" i="5" s="1"/>
  <c r="L226" i="5"/>
  <c r="M226" i="5" s="1"/>
  <c r="N226" i="5" s="1"/>
  <c r="O226" i="5" s="1"/>
  <c r="M246" i="5"/>
  <c r="N246" i="5" s="1"/>
  <c r="O246" i="5" s="1"/>
  <c r="L857" i="2"/>
  <c r="M857" i="2" s="1"/>
  <c r="N857" i="2" s="1"/>
  <c r="O857" i="2" s="1"/>
  <c r="M945" i="2"/>
  <c r="N945" i="2"/>
  <c r="O945" i="2" s="1"/>
  <c r="L957" i="2"/>
  <c r="M957" i="2" s="1"/>
  <c r="N957" i="2" s="1"/>
  <c r="O957" i="2" s="1"/>
  <c r="M773" i="2"/>
  <c r="N773" i="2"/>
  <c r="O773" i="2" s="1"/>
  <c r="M925" i="2"/>
  <c r="N925" i="2" s="1"/>
  <c r="O925" i="2" s="1"/>
  <c r="M757" i="2"/>
  <c r="N757" i="2" s="1"/>
  <c r="O757" i="2" s="1"/>
  <c r="M833" i="2"/>
  <c r="N833" i="2"/>
  <c r="O833" i="2" s="1"/>
  <c r="M519" i="2"/>
  <c r="N519" i="2" s="1"/>
  <c r="O519" i="2" s="1"/>
  <c r="M87" i="2"/>
  <c r="N87" i="2" s="1"/>
  <c r="O87" i="2" s="1"/>
  <c r="M651" i="2"/>
  <c r="N651" i="2"/>
  <c r="O651" i="2" s="1"/>
  <c r="M219" i="2"/>
  <c r="N219" i="2"/>
  <c r="O219" i="2" s="1"/>
  <c r="M722" i="2"/>
  <c r="N722" i="2"/>
  <c r="O722" i="2" s="1"/>
  <c r="M371" i="2"/>
  <c r="N371" i="2" s="1"/>
  <c r="O371" i="2" s="1"/>
  <c r="M79" i="2"/>
  <c r="N79" i="2" s="1"/>
  <c r="O79" i="2" s="1"/>
  <c r="M822" i="2"/>
  <c r="N822" i="2" s="1"/>
  <c r="O822" i="2" s="1"/>
  <c r="M63" i="2"/>
  <c r="N63" i="2" s="1"/>
  <c r="O63" i="2" s="1"/>
  <c r="M878" i="2"/>
  <c r="N878" i="2" s="1"/>
  <c r="O878" i="2" s="1"/>
  <c r="M231" i="2"/>
  <c r="N231" i="2" s="1"/>
  <c r="O231" i="2" s="1"/>
  <c r="M83" i="2"/>
  <c r="N83" i="2" s="1"/>
  <c r="O83" i="2" s="1"/>
  <c r="M279" i="2"/>
  <c r="N279" i="2" s="1"/>
  <c r="O279" i="2" s="1"/>
  <c r="M938" i="2"/>
  <c r="N938" i="2"/>
  <c r="O938" i="2" s="1"/>
  <c r="M421" i="2"/>
  <c r="N421" i="2" s="1"/>
  <c r="O421" i="2" s="1"/>
  <c r="M666" i="2"/>
  <c r="N666" i="2"/>
  <c r="O666" i="2" s="1"/>
  <c r="M343" i="2"/>
  <c r="N343" i="2"/>
  <c r="O343" i="2" s="1"/>
  <c r="M375" i="2"/>
  <c r="N375" i="2"/>
  <c r="O375" i="2" s="1"/>
  <c r="M251" i="2"/>
  <c r="N251" i="2" s="1"/>
  <c r="O251" i="2" s="1"/>
  <c r="M167" i="2"/>
  <c r="N167" i="2" s="1"/>
  <c r="O167" i="2" s="1"/>
  <c r="M223" i="2"/>
  <c r="N223" i="2" s="1"/>
  <c r="O223" i="2" s="1"/>
  <c r="M263" i="2"/>
  <c r="N263" i="2" s="1"/>
  <c r="O263" i="2" s="1"/>
  <c r="M418" i="2"/>
  <c r="N418" i="2" s="1"/>
  <c r="O418" i="2" s="1"/>
  <c r="M550" i="2"/>
  <c r="N550" i="2" s="1"/>
  <c r="O550" i="2"/>
  <c r="M118" i="2"/>
  <c r="N118" i="2" s="1"/>
  <c r="O118" i="2" s="1"/>
  <c r="M409" i="2"/>
  <c r="N409" i="2" s="1"/>
  <c r="O409" i="2" s="1"/>
  <c r="M198" i="2"/>
  <c r="N198" i="2" s="1"/>
  <c r="O198" i="2" s="1"/>
  <c r="M910" i="2"/>
  <c r="N910" i="2" s="1"/>
  <c r="O910" i="2" s="1"/>
  <c r="M658" i="2"/>
  <c r="N658" i="2" s="1"/>
  <c r="O658" i="2" s="1"/>
  <c r="M894" i="2"/>
  <c r="N894" i="2" s="1"/>
  <c r="O894" i="2" s="1"/>
  <c r="M533" i="2"/>
  <c r="N533" i="2"/>
  <c r="O533" i="2" s="1"/>
  <c r="M886" i="2"/>
  <c r="N886" i="2" s="1"/>
  <c r="O886" i="2" s="1"/>
  <c r="M405" i="2"/>
  <c r="N405" i="2" s="1"/>
  <c r="O405" i="2" s="1"/>
  <c r="M152" i="2"/>
  <c r="N152" i="2"/>
  <c r="O152" i="2" s="1"/>
  <c r="M678" i="2"/>
  <c r="N678" i="2"/>
  <c r="O678" i="2" s="1"/>
  <c r="M501" i="2"/>
  <c r="N501" i="2" s="1"/>
  <c r="O501" i="2" s="1"/>
  <c r="M882" i="2"/>
  <c r="N882" i="2" s="1"/>
  <c r="O882" i="2" s="1"/>
  <c r="M762" i="2"/>
  <c r="N762" i="2"/>
  <c r="O762" i="2" s="1"/>
  <c r="M734" i="2"/>
  <c r="N734" i="2" s="1"/>
  <c r="O734" i="2" s="1"/>
  <c r="M429" i="2"/>
  <c r="N429" i="2" s="1"/>
  <c r="O429" i="2" s="1"/>
  <c r="M314" i="2"/>
  <c r="N314" i="2" s="1"/>
  <c r="O314" i="2" s="1"/>
  <c r="M574" i="2"/>
  <c r="N574" i="2" s="1"/>
  <c r="O574" i="2" s="1"/>
  <c r="M218" i="2"/>
  <c r="N218" i="2" s="1"/>
  <c r="O218" i="2" s="1"/>
  <c r="M482" i="2"/>
  <c r="N482" i="2" s="1"/>
  <c r="O482" i="2" s="1"/>
  <c r="M22" i="2"/>
  <c r="N22" i="2" s="1"/>
  <c r="O22" i="2" s="1"/>
  <c r="M494" i="2"/>
  <c r="N494" i="2"/>
  <c r="O494" i="2" s="1"/>
  <c r="M462" i="2"/>
  <c r="N462" i="2" s="1"/>
  <c r="O462" i="2" s="1"/>
  <c r="M138" i="2"/>
  <c r="N138" i="2" s="1"/>
  <c r="O138" i="2" s="1"/>
  <c r="M406" i="2"/>
  <c r="N406" i="2" s="1"/>
  <c r="O406" i="2" s="1"/>
  <c r="M358" i="2"/>
  <c r="N358" i="2"/>
  <c r="O358" i="2" s="1"/>
  <c r="M570" i="2"/>
  <c r="N570" i="2" s="1"/>
  <c r="O570" i="2" s="1"/>
  <c r="M845" i="2"/>
  <c r="N845" i="2" s="1"/>
  <c r="O845" i="2" s="1"/>
  <c r="M108" i="2"/>
  <c r="N108" i="2"/>
  <c r="O108" i="2" s="1"/>
  <c r="M861" i="2"/>
  <c r="N861" i="2" s="1"/>
  <c r="O861" i="2" s="1"/>
  <c r="M14" i="2"/>
  <c r="N14" i="2" s="1"/>
  <c r="O14" i="2" s="1"/>
  <c r="M354" i="2"/>
  <c r="N354" i="2" s="1"/>
  <c r="O354" i="2" s="1"/>
  <c r="P354" i="2" s="1"/>
  <c r="R354" i="2" s="1"/>
  <c r="M518" i="2"/>
  <c r="N518" i="2" s="1"/>
  <c r="O518" i="2" s="1"/>
  <c r="M202" i="2"/>
  <c r="N202" i="2" s="1"/>
  <c r="O202" i="2" s="1"/>
  <c r="M37" i="2"/>
  <c r="N37" i="2" s="1"/>
  <c r="O37" i="2" s="1"/>
  <c r="M659" i="2"/>
  <c r="N659" i="2"/>
  <c r="O659" i="2" s="1"/>
  <c r="M438" i="2"/>
  <c r="N438" i="2"/>
  <c r="O438" i="2" s="1"/>
  <c r="M554" i="2"/>
  <c r="N554" i="2" s="1"/>
  <c r="O554" i="2" s="1"/>
  <c r="M362" i="2"/>
  <c r="N362" i="2" s="1"/>
  <c r="O362" i="2" s="1"/>
  <c r="M130" i="2"/>
  <c r="N130" i="2" s="1"/>
  <c r="O130" i="2" s="1"/>
  <c r="M650" i="2"/>
  <c r="N650" i="2" s="1"/>
  <c r="O650" i="2" s="1"/>
  <c r="M58" i="2"/>
  <c r="N58" i="2" s="1"/>
  <c r="O58" i="2" s="1"/>
  <c r="M174" i="2"/>
  <c r="N174" i="2" s="1"/>
  <c r="O174" i="2" s="1"/>
  <c r="M114" i="2"/>
  <c r="N114" i="2" s="1"/>
  <c r="O114" i="2" s="1"/>
  <c r="M699" i="2"/>
  <c r="N699" i="2" s="1"/>
  <c r="O699" i="2"/>
  <c r="M386" i="2"/>
  <c r="N386" i="2" s="1"/>
  <c r="O386" i="2" s="1"/>
  <c r="M442" i="2"/>
  <c r="N442" i="2" s="1"/>
  <c r="O442" i="2" s="1"/>
  <c r="M126" i="2"/>
  <c r="N126" i="2" s="1"/>
  <c r="O126" i="2" s="1"/>
  <c r="M332" i="2"/>
  <c r="N332" i="2" s="1"/>
  <c r="O332" i="2" s="1"/>
  <c r="M196" i="2"/>
  <c r="N196" i="2" s="1"/>
  <c r="O196" i="2" s="1"/>
  <c r="M128" i="2"/>
  <c r="N128" i="2"/>
  <c r="O128" i="2" s="1"/>
  <c r="M132" i="2"/>
  <c r="N132" i="2"/>
  <c r="O132" i="2" s="1"/>
  <c r="M848" i="2"/>
  <c r="N848" i="2" s="1"/>
  <c r="O848" i="2" s="1"/>
  <c r="M527" i="2"/>
  <c r="N527" i="2" s="1"/>
  <c r="O527" i="2" s="1"/>
  <c r="M252" i="2"/>
  <c r="N252" i="2"/>
  <c r="O252" i="2" s="1"/>
  <c r="M344" i="2"/>
  <c r="N344" i="2" s="1"/>
  <c r="O344" i="2" s="1"/>
  <c r="M704" i="2"/>
  <c r="N704" i="2" s="1"/>
  <c r="O704" i="2" s="1"/>
  <c r="M224" i="2"/>
  <c r="N224" i="2" s="1"/>
  <c r="O224" i="2" s="1"/>
  <c r="M872" i="2"/>
  <c r="N872" i="2" s="1"/>
  <c r="O872" i="2" s="1"/>
  <c r="M804" i="2"/>
  <c r="N804" i="2" s="1"/>
  <c r="O804" i="2" s="1"/>
  <c r="M100" i="2"/>
  <c r="N100" i="2" s="1"/>
  <c r="O100" i="2" s="1"/>
  <c r="M276" i="2"/>
  <c r="N276" i="2" s="1"/>
  <c r="O276" i="2" s="1"/>
  <c r="M656" i="2"/>
  <c r="N656" i="2"/>
  <c r="O656" i="2" s="1"/>
  <c r="M635" i="2"/>
  <c r="N635" i="2" s="1"/>
  <c r="O635" i="2" s="1"/>
  <c r="M571" i="2"/>
  <c r="N571" i="2" s="1"/>
  <c r="O571" i="2" s="1"/>
  <c r="M868" i="2"/>
  <c r="N868" i="2" s="1"/>
  <c r="O868" i="2" s="1"/>
  <c r="M216" i="2"/>
  <c r="N216" i="2"/>
  <c r="O216" i="2" s="1"/>
  <c r="M876" i="2"/>
  <c r="N876" i="2" s="1"/>
  <c r="O876" i="2" s="1"/>
  <c r="M580" i="2"/>
  <c r="N580" i="2" s="1"/>
  <c r="O580" i="2" s="1"/>
  <c r="M811" i="2"/>
  <c r="N811" i="2" s="1"/>
  <c r="O811" i="2" s="1"/>
  <c r="M677" i="2"/>
  <c r="N677" i="2"/>
  <c r="O677" i="2" s="1"/>
  <c r="M81" i="2"/>
  <c r="N81" i="2" s="1"/>
  <c r="O81" i="2" s="1"/>
  <c r="M345" i="2"/>
  <c r="N345" i="2" s="1"/>
  <c r="O345" i="2"/>
  <c r="M716" i="2"/>
  <c r="N716" i="2" s="1"/>
  <c r="O716" i="2" s="1"/>
  <c r="M736" i="2"/>
  <c r="N736" i="2" s="1"/>
  <c r="O736" i="2" s="1"/>
  <c r="M646" i="2"/>
  <c r="N646" i="2" s="1"/>
  <c r="O646" i="2" s="1"/>
  <c r="M189" i="2"/>
  <c r="N189" i="2"/>
  <c r="O189" i="2" s="1"/>
  <c r="M922" i="2"/>
  <c r="N922" i="2" s="1"/>
  <c r="O922" i="2" s="1"/>
  <c r="M712" i="2"/>
  <c r="N712" i="2" s="1"/>
  <c r="O712" i="2" s="1"/>
  <c r="M697" i="2"/>
  <c r="N697" i="2" s="1"/>
  <c r="O697" i="2" s="1"/>
  <c r="M313" i="2"/>
  <c r="N313" i="2" s="1"/>
  <c r="O313" i="2" s="1"/>
  <c r="M926" i="2"/>
  <c r="N926" i="2"/>
  <c r="O926" i="2" s="1"/>
  <c r="M41" i="2"/>
  <c r="N41" i="2"/>
  <c r="O41" i="2" s="1"/>
  <c r="M508" i="2"/>
  <c r="N508" i="2" s="1"/>
  <c r="O508" i="2" s="1"/>
  <c r="M193" i="2"/>
  <c r="N193" i="2" s="1"/>
  <c r="O193" i="2" s="1"/>
  <c r="M693" i="2"/>
  <c r="N693" i="2" s="1"/>
  <c r="O693" i="2" s="1"/>
  <c r="M726" i="2"/>
  <c r="N726" i="2"/>
  <c r="O726" i="2" s="1"/>
  <c r="M145" i="2"/>
  <c r="N145" i="2" s="1"/>
  <c r="O145" i="2" s="1"/>
  <c r="M325" i="2"/>
  <c r="N325" i="2" s="1"/>
  <c r="O325" i="2" s="1"/>
  <c r="M153" i="2"/>
  <c r="N153" i="2" s="1"/>
  <c r="O153" i="2" s="1"/>
  <c r="M436" i="2"/>
  <c r="N436" i="2"/>
  <c r="O436" i="2" s="1"/>
  <c r="M818" i="2"/>
  <c r="N818" i="2" s="1"/>
  <c r="O818" i="2" s="1"/>
  <c r="M821" i="2"/>
  <c r="N821" i="2" s="1"/>
  <c r="O821" i="2" s="1"/>
  <c r="M958" i="2"/>
  <c r="N958" i="2" s="1"/>
  <c r="O958" i="2" s="1"/>
  <c r="M281" i="2"/>
  <c r="N281" i="2"/>
  <c r="O281" i="2" s="1"/>
  <c r="M229" i="2"/>
  <c r="N229" i="2" s="1"/>
  <c r="O229" i="2" s="1"/>
  <c r="M730" i="2"/>
  <c r="N730" i="2" s="1"/>
  <c r="O730" i="2" s="1"/>
  <c r="M75" i="2"/>
  <c r="N75" i="2" s="1"/>
  <c r="O75" i="2" s="1"/>
  <c r="M883" i="2"/>
  <c r="N883" i="2"/>
  <c r="O883" i="2" s="1"/>
  <c r="M835" i="2"/>
  <c r="N835" i="2"/>
  <c r="O835" i="2" s="1"/>
  <c r="M827" i="2"/>
  <c r="N827" i="2"/>
  <c r="O827" i="2" s="1"/>
  <c r="M531" i="2"/>
  <c r="N531" i="2" s="1"/>
  <c r="O531" i="2" s="1"/>
  <c r="M181" i="2"/>
  <c r="N181" i="2" s="1"/>
  <c r="O181" i="2" s="1"/>
  <c r="M185" i="2"/>
  <c r="N185" i="2" s="1"/>
  <c r="O185" i="2" s="1"/>
  <c r="M733" i="2"/>
  <c r="N733" i="2" s="1"/>
  <c r="O733" i="2" s="1"/>
  <c r="M918" i="2"/>
  <c r="N918" i="2" s="1"/>
  <c r="O918" i="2" s="1"/>
  <c r="M297" i="2"/>
  <c r="N297" i="2" s="1"/>
  <c r="O297" i="2" s="1"/>
  <c r="M493" i="2"/>
  <c r="N493" i="2" s="1"/>
  <c r="O493" i="2" s="1"/>
  <c r="M465" i="2"/>
  <c r="N465" i="2" s="1"/>
  <c r="O465" i="2" s="1"/>
  <c r="M221" i="2"/>
  <c r="N221" i="2" s="1"/>
  <c r="O221" i="2" s="1"/>
  <c r="M277" i="2"/>
  <c r="N277" i="2" s="1"/>
  <c r="O277" i="2" s="1"/>
  <c r="M688" i="2"/>
  <c r="N688" i="2"/>
  <c r="O688" i="2" s="1"/>
  <c r="M620" i="2"/>
  <c r="N620" i="2" s="1"/>
  <c r="O620" i="2"/>
  <c r="M907" i="2"/>
  <c r="N907" i="2" s="1"/>
  <c r="O907" i="2" s="1"/>
  <c r="M125" i="2"/>
  <c r="N125" i="2"/>
  <c r="O125" i="2" s="1"/>
  <c r="M513" i="2"/>
  <c r="N513" i="2"/>
  <c r="O513" i="2" s="1"/>
  <c r="M741" i="2"/>
  <c r="N741" i="2" s="1"/>
  <c r="O741" i="2" s="1"/>
  <c r="M165" i="2"/>
  <c r="N165" i="2" s="1"/>
  <c r="O165" i="2" s="1"/>
  <c r="M36" i="2"/>
  <c r="N36" i="2"/>
  <c r="O36" i="2" s="1"/>
  <c r="M166" i="2"/>
  <c r="N166" i="2" s="1"/>
  <c r="O166" i="2" s="1"/>
  <c r="M599" i="2"/>
  <c r="N599" i="2" s="1"/>
  <c r="O599" i="2"/>
  <c r="M956" i="2"/>
  <c r="N956" i="2" s="1"/>
  <c r="O956" i="2" s="1"/>
  <c r="M564" i="2"/>
  <c r="N564" i="2"/>
  <c r="O564" i="2" s="1"/>
  <c r="M346" i="2"/>
  <c r="N346" i="2"/>
  <c r="O346" i="2" s="1"/>
  <c r="M11" i="2"/>
  <c r="N11" i="2" s="1"/>
  <c r="O11" i="2" s="1"/>
  <c r="M479" i="2"/>
  <c r="N479" i="2" s="1"/>
  <c r="O479" i="2" s="1"/>
  <c r="M38" i="2"/>
  <c r="N38" i="2" s="1"/>
  <c r="O38" i="2" s="1"/>
  <c r="M182" i="2"/>
  <c r="N182" i="2" s="1"/>
  <c r="O182" i="2" s="1"/>
  <c r="M553" i="2"/>
  <c r="N553" i="2" s="1"/>
  <c r="O553" i="2" s="1"/>
  <c r="M790" i="2"/>
  <c r="N790" i="2" s="1"/>
  <c r="O790" i="2" s="1"/>
  <c r="M73" i="2"/>
  <c r="N73" i="2" s="1"/>
  <c r="O73" i="2" s="1"/>
  <c r="M737" i="2"/>
  <c r="N737" i="2" s="1"/>
  <c r="O737" i="2" s="1"/>
  <c r="M897" i="2"/>
  <c r="N897" i="2" s="1"/>
  <c r="O897" i="2" s="1"/>
  <c r="M266" i="2"/>
  <c r="N266" i="2" s="1"/>
  <c r="O266" i="2" s="1"/>
  <c r="M450" i="2"/>
  <c r="N450" i="2" s="1"/>
  <c r="O450" i="2" s="1"/>
  <c r="M306" i="2"/>
  <c r="N306" i="2" s="1"/>
  <c r="O306" i="2" s="1"/>
  <c r="M592" i="2"/>
  <c r="N592" i="2" s="1"/>
  <c r="O592" i="2" s="1"/>
  <c r="M596" i="2"/>
  <c r="N596" i="2" s="1"/>
  <c r="O596" i="2" s="1"/>
  <c r="M528" i="2"/>
  <c r="N528" i="2" s="1"/>
  <c r="O528" i="2" s="1"/>
  <c r="M119" i="2"/>
  <c r="N119" i="2" s="1"/>
  <c r="O119" i="2" s="1"/>
  <c r="M326" i="2"/>
  <c r="N326" i="2" s="1"/>
  <c r="O326" i="2" s="1"/>
  <c r="M330" i="2"/>
  <c r="N330" i="2" s="1"/>
  <c r="O330" i="2" s="1"/>
  <c r="M663" i="2"/>
  <c r="N663" i="2" s="1"/>
  <c r="O663" i="2" s="1"/>
  <c r="M105" i="2"/>
  <c r="N105" i="2"/>
  <c r="O105" i="2" s="1"/>
  <c r="M517" i="2"/>
  <c r="N517" i="2"/>
  <c r="O517" i="2" s="1"/>
  <c r="M809" i="2"/>
  <c r="N809" i="2" s="1"/>
  <c r="O809" i="2" s="1"/>
  <c r="M487" i="2"/>
  <c r="N487" i="2"/>
  <c r="O487" i="2" s="1"/>
  <c r="M752" i="2"/>
  <c r="N752" i="2"/>
  <c r="O752" i="2" s="1"/>
  <c r="M639" i="2"/>
  <c r="N639" i="2" s="1"/>
  <c r="O639" i="2" s="1"/>
  <c r="M770" i="2"/>
  <c r="N770" i="2" s="1"/>
  <c r="O770" i="2" s="1"/>
  <c r="M891" i="2"/>
  <c r="N891" i="2"/>
  <c r="O891" i="2" s="1"/>
  <c r="M338" i="2"/>
  <c r="N338" i="2" s="1"/>
  <c r="O338" i="2" s="1"/>
  <c r="M143" i="2"/>
  <c r="N143" i="2" s="1"/>
  <c r="O143" i="2" s="1"/>
  <c r="M435" i="2"/>
  <c r="N435" i="2" s="1"/>
  <c r="O435" i="2" s="1"/>
  <c r="M843" i="2"/>
  <c r="N843" i="2"/>
  <c r="O843" i="2" s="1"/>
  <c r="M491" i="2"/>
  <c r="N491" i="2" s="1"/>
  <c r="O491" i="2" s="1"/>
  <c r="M499" i="2"/>
  <c r="N499" i="2"/>
  <c r="O499" i="2" s="1"/>
  <c r="M735" i="2"/>
  <c r="N735" i="2" s="1"/>
  <c r="O735" i="2" s="1"/>
  <c r="M65" i="2"/>
  <c r="N65" i="2" s="1"/>
  <c r="O65" i="2" s="1"/>
  <c r="M521" i="2"/>
  <c r="N521" i="2"/>
  <c r="O521" i="2" s="1"/>
  <c r="M460" i="2"/>
  <c r="N460" i="2" s="1"/>
  <c r="O460" i="2" s="1"/>
  <c r="M793" i="2"/>
  <c r="N793" i="2" s="1"/>
  <c r="O793" i="2" s="1"/>
  <c r="M302" i="2"/>
  <c r="N302" i="2" s="1"/>
  <c r="O302" i="2" s="1"/>
  <c r="M454" i="2"/>
  <c r="N454" i="2"/>
  <c r="O454" i="2"/>
  <c r="M802" i="2"/>
  <c r="N802" i="2" s="1"/>
  <c r="O802" i="2" s="1"/>
  <c r="M62" i="2"/>
  <c r="N62" i="2" s="1"/>
  <c r="O62" i="2" s="1"/>
  <c r="M43" i="2"/>
  <c r="N43" i="2" s="1"/>
  <c r="O43" i="2" s="1"/>
  <c r="M66" i="2"/>
  <c r="N66" i="2" s="1"/>
  <c r="O66" i="2" s="1"/>
  <c r="M295" i="2"/>
  <c r="N295" i="2" s="1"/>
  <c r="O295" i="2" s="1"/>
  <c r="M671" i="2"/>
  <c r="N671" i="2" s="1"/>
  <c r="O671" i="2" s="1"/>
  <c r="M538" i="2"/>
  <c r="N538" i="2" s="1"/>
  <c r="O538" i="2" s="1"/>
  <c r="M476" i="2"/>
  <c r="N476" i="2" s="1"/>
  <c r="O476" i="2" s="1"/>
  <c r="M632" i="2"/>
  <c r="N632" i="2" s="1"/>
  <c r="O632" i="2" s="1"/>
  <c r="M94" i="2"/>
  <c r="N94" i="2" s="1"/>
  <c r="O94" i="2" s="1"/>
  <c r="M746" i="2"/>
  <c r="N746" i="2" s="1"/>
  <c r="O746" i="2" s="1"/>
  <c r="M950" i="2"/>
  <c r="N950" i="2" s="1"/>
  <c r="O950" i="2" s="1"/>
  <c r="M557" i="2"/>
  <c r="N557" i="2" s="1"/>
  <c r="O557" i="2" s="1"/>
  <c r="M361" i="2"/>
  <c r="N361" i="2" s="1"/>
  <c r="O361" i="2" s="1"/>
  <c r="M448" i="2"/>
  <c r="N448" i="2" s="1"/>
  <c r="O448" i="2" s="1"/>
  <c r="M873" i="2"/>
  <c r="N873" i="2"/>
  <c r="O873" i="2" s="1"/>
  <c r="M272" i="2"/>
  <c r="N272" i="2" s="1"/>
  <c r="O272" i="2" s="1"/>
  <c r="M923" i="2"/>
  <c r="N923" i="2" s="1"/>
  <c r="O923" i="2" s="1"/>
  <c r="M798" i="2"/>
  <c r="N798" i="2" s="1"/>
  <c r="O798" i="2" s="1"/>
  <c r="M254" i="2"/>
  <c r="N254" i="2" s="1"/>
  <c r="O254" i="2" s="1"/>
  <c r="M461" i="2"/>
  <c r="N461" i="2" s="1"/>
  <c r="O461" i="2" s="1"/>
  <c r="M299" i="2"/>
  <c r="N299" i="2" s="1"/>
  <c r="O299" i="2" s="1"/>
  <c r="M464" i="2"/>
  <c r="N464" i="2" s="1"/>
  <c r="O464" i="2" s="1"/>
  <c r="M870" i="2"/>
  <c r="N870" i="2" s="1"/>
  <c r="O870" i="2" s="1"/>
  <c r="M636" i="2"/>
  <c r="N636" i="2" s="1"/>
  <c r="O636" i="2" s="1"/>
  <c r="M480" i="2"/>
  <c r="N480" i="2"/>
  <c r="O480" i="2" s="1"/>
  <c r="M171" i="2"/>
  <c r="N171" i="2" s="1"/>
  <c r="O171" i="2" s="1"/>
  <c r="M183" i="2"/>
  <c r="N183" i="2" s="1"/>
  <c r="O183" i="2" s="1"/>
  <c r="M755" i="2"/>
  <c r="N755" i="2" s="1"/>
  <c r="O755" i="2" s="1"/>
  <c r="M424" i="2"/>
  <c r="N424" i="2" s="1"/>
  <c r="O424" i="2" s="1"/>
  <c r="M623" i="2"/>
  <c r="N623" i="2"/>
  <c r="O623" i="2" s="1"/>
  <c r="M645" i="2"/>
  <c r="N645" i="2" s="1"/>
  <c r="O645" i="2" s="1"/>
  <c r="M717" i="2"/>
  <c r="N717" i="2" s="1"/>
  <c r="O717" i="2" s="1"/>
  <c r="M765" i="2"/>
  <c r="N765" i="2"/>
  <c r="O765" i="2" s="1"/>
  <c r="L134" i="2"/>
  <c r="M134" i="2" s="1"/>
  <c r="N134" i="2" s="1"/>
  <c r="O134" i="2" s="1"/>
  <c r="M858" i="2"/>
  <c r="N858" i="2"/>
  <c r="O858" i="2" s="1"/>
  <c r="L168" i="2"/>
  <c r="M168" i="2"/>
  <c r="N168" i="2" s="1"/>
  <c r="O168" i="2" s="1"/>
  <c r="L191" i="2"/>
  <c r="M191" i="2" s="1"/>
  <c r="N191" i="2" s="1"/>
  <c r="O191" i="2" s="1"/>
  <c r="L203" i="2"/>
  <c r="M203" i="2" s="1"/>
  <c r="N203" i="2" s="1"/>
  <c r="O203" i="2" s="1"/>
  <c r="L255" i="2"/>
  <c r="M255" i="2" s="1"/>
  <c r="N255" i="2" s="1"/>
  <c r="O255" i="2" s="1"/>
  <c r="L285" i="2"/>
  <c r="M285" i="2" s="1"/>
  <c r="N285" i="2" s="1"/>
  <c r="O285" i="2" s="1"/>
  <c r="L288" i="2"/>
  <c r="M288" i="2"/>
  <c r="N288" i="2"/>
  <c r="O288" i="2" s="1"/>
  <c r="L324" i="2"/>
  <c r="M324" i="2" s="1"/>
  <c r="N324" i="2" s="1"/>
  <c r="O324" i="2" s="1"/>
  <c r="L606" i="2"/>
  <c r="M606" i="2" s="1"/>
  <c r="N606" i="2" s="1"/>
  <c r="O606" i="2" s="1"/>
  <c r="L618" i="2"/>
  <c r="M618" i="2" s="1"/>
  <c r="N618" i="2" s="1"/>
  <c r="O618" i="2" s="1"/>
  <c r="L633" i="2"/>
  <c r="M633" i="2" s="1"/>
  <c r="N633" i="2"/>
  <c r="O633" i="2" s="1"/>
  <c r="L718" i="2"/>
  <c r="M718" i="2"/>
  <c r="N718" i="2" s="1"/>
  <c r="O718" i="2" s="1"/>
  <c r="L795" i="2"/>
  <c r="M795" i="2" s="1"/>
  <c r="N795" i="2" s="1"/>
  <c r="O795" i="2" s="1"/>
  <c r="L803" i="2"/>
  <c r="M803" i="2" s="1"/>
  <c r="N803" i="2" s="1"/>
  <c r="O803" i="2" s="1"/>
  <c r="L807" i="2"/>
  <c r="M807" i="2"/>
  <c r="N807" i="2" s="1"/>
  <c r="O807" i="2"/>
  <c r="L837" i="2"/>
  <c r="M837" i="2" s="1"/>
  <c r="N837" i="2" s="1"/>
  <c r="O837" i="2" s="1"/>
  <c r="L874" i="2"/>
  <c r="M874" i="2" s="1"/>
  <c r="N874" i="2" s="1"/>
  <c r="O874" i="2" s="1"/>
  <c r="L154" i="2"/>
  <c r="M154" i="2" s="1"/>
  <c r="N154" i="2" s="1"/>
  <c r="O154" i="2" s="1"/>
  <c r="L486" i="2"/>
  <c r="M486" i="2" s="1"/>
  <c r="N486" i="2" s="1"/>
  <c r="O486" i="2" s="1"/>
  <c r="L689" i="2"/>
  <c r="M689" i="2" s="1"/>
  <c r="N689" i="2" s="1"/>
  <c r="O689" i="2" s="1"/>
  <c r="L753" i="2"/>
  <c r="M753" i="2" s="1"/>
  <c r="N753" i="2" s="1"/>
  <c r="O753" i="2" s="1"/>
  <c r="M603" i="2"/>
  <c r="N603" i="2"/>
  <c r="O603" i="2" s="1"/>
  <c r="L49" i="2"/>
  <c r="M49" i="2" s="1"/>
  <c r="N49" i="2" s="1"/>
  <c r="O49" i="2" s="1"/>
  <c r="L213" i="2"/>
  <c r="M213" i="2" s="1"/>
  <c r="N213" i="2" s="1"/>
  <c r="O213" i="2" s="1"/>
  <c r="L342" i="2"/>
  <c r="M342" i="2" s="1"/>
  <c r="N342" i="2" s="1"/>
  <c r="O342" i="2" s="1"/>
  <c r="L349" i="2"/>
  <c r="M349" i="2" s="1"/>
  <c r="N349" i="2" s="1"/>
  <c r="O349" i="2" s="1"/>
  <c r="M352" i="2"/>
  <c r="N352" i="2" s="1"/>
  <c r="O352" i="2" s="1"/>
  <c r="L423" i="2"/>
  <c r="M423" i="2"/>
  <c r="N423" i="2" s="1"/>
  <c r="O423" i="2" s="1"/>
  <c r="L439" i="2"/>
  <c r="M439" i="2"/>
  <c r="N439" i="2" s="1"/>
  <c r="O439" i="2" s="1"/>
  <c r="L456" i="2"/>
  <c r="M456" i="2" s="1"/>
  <c r="N456" i="2" s="1"/>
  <c r="O456" i="2" s="1"/>
  <c r="L483" i="2"/>
  <c r="M483" i="2" s="1"/>
  <c r="N483" i="2" s="1"/>
  <c r="O483" i="2" s="1"/>
  <c r="L537" i="2"/>
  <c r="M537" i="2"/>
  <c r="N537" i="2" s="1"/>
  <c r="O537" i="2" s="1"/>
  <c r="L600" i="2"/>
  <c r="M600" i="2"/>
  <c r="N600" i="2" s="1"/>
  <c r="O600" i="2" s="1"/>
  <c r="L680" i="2"/>
  <c r="M680" i="2" s="1"/>
  <c r="N680" i="2" s="1"/>
  <c r="O680" i="2" s="1"/>
  <c r="L745" i="2"/>
  <c r="M745" i="2" s="1"/>
  <c r="N745" i="2" s="1"/>
  <c r="O745" i="2" s="1"/>
  <c r="L855" i="2"/>
  <c r="M855" i="2" s="1"/>
  <c r="N855" i="2" s="1"/>
  <c r="O855" i="2" s="1"/>
  <c r="L895" i="2"/>
  <c r="M895" i="2"/>
  <c r="N895" i="2" s="1"/>
  <c r="O895" i="2" s="1"/>
  <c r="L898" i="2"/>
  <c r="M898" i="2" s="1"/>
  <c r="N898" i="2" s="1"/>
  <c r="O898" i="2"/>
  <c r="L909" i="2"/>
  <c r="M909" i="2" s="1"/>
  <c r="N909" i="2" s="1"/>
  <c r="O909" i="2" s="1"/>
  <c r="L942" i="2"/>
  <c r="M942" i="2" s="1"/>
  <c r="N942" i="2" s="1"/>
  <c r="O942" i="2" s="1"/>
  <c r="L953" i="2"/>
  <c r="M953" i="2"/>
  <c r="N953" i="2" s="1"/>
  <c r="O953" i="2" s="1"/>
  <c r="L60" i="2"/>
  <c r="M60" i="2" s="1"/>
  <c r="N60" i="2" s="1"/>
  <c r="O60" i="2" s="1"/>
  <c r="L784" i="2"/>
  <c r="M784" i="2"/>
  <c r="N784" i="2"/>
  <c r="O784" i="2" s="1"/>
  <c r="M466" i="2"/>
  <c r="N466" i="2"/>
  <c r="O466" i="2" s="1"/>
  <c r="L98" i="2"/>
  <c r="M98" i="2"/>
  <c r="N98" i="2" s="1"/>
  <c r="O98" i="2" s="1"/>
  <c r="L327" i="2"/>
  <c r="M327" i="2"/>
  <c r="N327" i="2" s="1"/>
  <c r="O327" i="2" s="1"/>
  <c r="L335" i="2"/>
  <c r="M335" i="2" s="1"/>
  <c r="N335" i="2" s="1"/>
  <c r="O335" i="2" s="1"/>
  <c r="L339" i="2"/>
  <c r="M339" i="2" s="1"/>
  <c r="N339" i="2" s="1"/>
  <c r="O339" i="2" s="1"/>
  <c r="L408" i="2"/>
  <c r="M408" i="2" s="1"/>
  <c r="N408" i="2" s="1"/>
  <c r="O408" i="2" s="1"/>
  <c r="L416" i="2"/>
  <c r="M416" i="2" s="1"/>
  <c r="N416" i="2" s="1"/>
  <c r="O416" i="2" s="1"/>
  <c r="L492" i="2"/>
  <c r="M492" i="2" s="1"/>
  <c r="N492" i="2" s="1"/>
  <c r="O492" i="2" s="1"/>
  <c r="L507" i="2"/>
  <c r="M507" i="2" s="1"/>
  <c r="N507" i="2" s="1"/>
  <c r="O507" i="2" s="1"/>
  <c r="L568" i="2"/>
  <c r="M568" i="2" s="1"/>
  <c r="N568" i="2" s="1"/>
  <c r="O568" i="2" s="1"/>
  <c r="L572" i="2"/>
  <c r="M572" i="2"/>
  <c r="N572" i="2" s="1"/>
  <c r="O572" i="2" s="1"/>
  <c r="L657" i="2"/>
  <c r="M657" i="2" s="1"/>
  <c r="N657" i="2" s="1"/>
  <c r="O657" i="2" s="1"/>
  <c r="L742" i="2"/>
  <c r="M742" i="2" s="1"/>
  <c r="N742" i="2" s="1"/>
  <c r="O742" i="2" s="1"/>
  <c r="L814" i="2"/>
  <c r="M814" i="2" s="1"/>
  <c r="N814" i="2" s="1"/>
  <c r="O814" i="2" s="1"/>
  <c r="L840" i="2"/>
  <c r="M840" i="2" s="1"/>
  <c r="N840" i="2" s="1"/>
  <c r="O840" i="2" s="1"/>
  <c r="L885" i="2"/>
  <c r="M885" i="2" s="1"/>
  <c r="N885" i="2" s="1"/>
  <c r="O885" i="2" s="1"/>
  <c r="L921" i="2"/>
  <c r="M921" i="2" s="1"/>
  <c r="N921" i="2" s="1"/>
  <c r="O921" i="2" s="1"/>
  <c r="M924" i="2"/>
  <c r="N924" i="2" s="1"/>
  <c r="O924" i="2" s="1"/>
  <c r="L932" i="2"/>
  <c r="M932" i="2" s="1"/>
  <c r="N932" i="2" s="1"/>
  <c r="O932" i="2" s="1"/>
  <c r="M92" i="2"/>
  <c r="N92" i="2"/>
  <c r="O92" i="2" s="1"/>
  <c r="M121" i="2"/>
  <c r="N121" i="2" s="1"/>
  <c r="O121" i="2" s="1"/>
  <c r="M684" i="2"/>
  <c r="N684" i="2" s="1"/>
  <c r="O684" i="2" s="1"/>
  <c r="M758" i="2"/>
  <c r="N758" i="2" s="1"/>
  <c r="O758" i="2" s="1"/>
  <c r="M136" i="2"/>
  <c r="N136" i="2" s="1"/>
  <c r="O136" i="2" s="1"/>
  <c r="M237" i="2"/>
  <c r="N237" i="2" s="1"/>
  <c r="O237" i="2" s="1"/>
  <c r="M578" i="2"/>
  <c r="N578" i="2" s="1"/>
  <c r="O578" i="2" s="1"/>
  <c r="M669" i="2"/>
  <c r="N669" i="2"/>
  <c r="O669" i="2" s="1"/>
  <c r="M786" i="2"/>
  <c r="N786" i="2" s="1"/>
  <c r="O786" i="2"/>
  <c r="M566" i="2"/>
  <c r="N566" i="2" s="1"/>
  <c r="O566" i="2" s="1"/>
  <c r="M610" i="2"/>
  <c r="N610" i="2" s="1"/>
  <c r="O610" i="2" s="1"/>
  <c r="M743" i="2"/>
  <c r="N743" i="2"/>
  <c r="O743" i="2" s="1"/>
  <c r="M869" i="2"/>
  <c r="N869" i="2"/>
  <c r="O869" i="2" s="1"/>
  <c r="M893" i="2"/>
  <c r="N893" i="2" s="1"/>
  <c r="O893" i="2" s="1"/>
  <c r="M927" i="2"/>
  <c r="N927" i="2" s="1"/>
  <c r="O927" i="2" s="1"/>
  <c r="M929" i="2"/>
  <c r="N929" i="2"/>
  <c r="O929" i="2" s="1"/>
  <c r="M5" i="2"/>
  <c r="N5" i="2"/>
  <c r="M48" i="2"/>
  <c r="N48" i="2" s="1"/>
  <c r="O48" i="2" s="1"/>
  <c r="M230" i="2"/>
  <c r="N230" i="2" s="1"/>
  <c r="O230" i="2" s="1"/>
  <c r="M500" i="2"/>
  <c r="N500" i="2" s="1"/>
  <c r="O500" i="2" s="1"/>
  <c r="M614" i="2"/>
  <c r="N614" i="2"/>
  <c r="O614" i="2" s="1"/>
  <c r="M694" i="2"/>
  <c r="N694" i="2" s="1"/>
  <c r="O694" i="2" s="1"/>
  <c r="M708" i="2"/>
  <c r="N708" i="2" s="1"/>
  <c r="O708" i="2" s="1"/>
  <c r="M721" i="2"/>
  <c r="N721" i="2" s="1"/>
  <c r="O721" i="2" s="1"/>
  <c r="M779" i="2"/>
  <c r="N779" i="2" s="1"/>
  <c r="O779" i="2" s="1"/>
  <c r="M808" i="2"/>
  <c r="N808" i="2" s="1"/>
  <c r="O808" i="2" s="1"/>
  <c r="M959" i="2"/>
  <c r="N959" i="2" s="1"/>
  <c r="O959" i="2" s="1"/>
  <c r="M961" i="2"/>
  <c r="N961" i="2"/>
  <c r="O961" i="2" s="1"/>
  <c r="M30" i="2"/>
  <c r="N30" i="2" s="1"/>
  <c r="O30" i="2" s="1"/>
  <c r="M64" i="2"/>
  <c r="N64" i="2"/>
  <c r="O64" i="2" s="1"/>
  <c r="M80" i="2"/>
  <c r="N80" i="2" s="1"/>
  <c r="O80" i="2" s="1"/>
  <c r="M257" i="2"/>
  <c r="N257" i="2" s="1"/>
  <c r="O257" i="2" s="1"/>
  <c r="M309" i="2"/>
  <c r="N309" i="2" s="1"/>
  <c r="O309" i="2" s="1"/>
  <c r="L665" i="2"/>
  <c r="M665" i="2" s="1"/>
  <c r="N665" i="2" s="1"/>
  <c r="O665" i="2" s="1"/>
  <c r="L8" i="2"/>
  <c r="L20" i="2"/>
  <c r="M20" i="2" s="1"/>
  <c r="N20" i="2" s="1"/>
  <c r="O20" i="2" s="1"/>
  <c r="L35" i="2"/>
  <c r="M35" i="2" s="1"/>
  <c r="N35" i="2" s="1"/>
  <c r="O35" i="2" s="1"/>
  <c r="L44" i="2"/>
  <c r="M44" i="2"/>
  <c r="N44" i="2" s="1"/>
  <c r="O44" i="2" s="1"/>
  <c r="L67" i="2"/>
  <c r="M67" i="2" s="1"/>
  <c r="N67" i="2" s="1"/>
  <c r="O67" i="2" s="1"/>
  <c r="L122" i="2"/>
  <c r="M122" i="2"/>
  <c r="N122" i="2"/>
  <c r="O122" i="2" s="1"/>
  <c r="L135" i="2"/>
  <c r="M135" i="2" s="1"/>
  <c r="N135" i="2" s="1"/>
  <c r="O135" i="2" s="1"/>
  <c r="L147" i="2"/>
  <c r="M147" i="2" s="1"/>
  <c r="N147" i="2" s="1"/>
  <c r="O147" i="2" s="1"/>
  <c r="L187" i="2"/>
  <c r="M187" i="2" s="1"/>
  <c r="N187" i="2" s="1"/>
  <c r="O187" i="2" s="1"/>
  <c r="L217" i="2"/>
  <c r="M217" i="2" s="1"/>
  <c r="N217" i="2" s="1"/>
  <c r="O217" i="2" s="1"/>
  <c r="L236" i="2"/>
  <c r="M236" i="2"/>
  <c r="N236" i="2" s="1"/>
  <c r="O236" i="2" s="1"/>
  <c r="L364" i="2"/>
  <c r="M364" i="2" s="1"/>
  <c r="N364" i="2" s="1"/>
  <c r="O364" i="2" s="1"/>
  <c r="L378" i="2"/>
  <c r="M378" i="2" s="1"/>
  <c r="N378" i="2" s="1"/>
  <c r="O378" i="2" s="1"/>
  <c r="L595" i="2"/>
  <c r="M595" i="2" s="1"/>
  <c r="N595" i="2" s="1"/>
  <c r="O595" i="2" s="1"/>
  <c r="L17" i="2"/>
  <c r="M17" i="2" s="1"/>
  <c r="N17" i="2" s="1"/>
  <c r="O17" i="2" s="1"/>
  <c r="L32" i="2"/>
  <c r="M32" i="2" s="1"/>
  <c r="N32" i="2" s="1"/>
  <c r="O32" i="2" s="1"/>
  <c r="L194" i="2"/>
  <c r="M194" i="2" s="1"/>
  <c r="N194" i="2"/>
  <c r="O194" i="2" s="1"/>
  <c r="L209" i="2"/>
  <c r="M209" i="2" s="1"/>
  <c r="N209" i="2" s="1"/>
  <c r="O209" i="2" s="1"/>
  <c r="L341" i="2"/>
  <c r="M341" i="2" s="1"/>
  <c r="N341" i="2" s="1"/>
  <c r="O341" i="2" s="1"/>
  <c r="L488" i="2"/>
  <c r="M488" i="2" s="1"/>
  <c r="N488" i="2" s="1"/>
  <c r="O488" i="2" s="1"/>
  <c r="L754" i="2"/>
  <c r="M754" i="2" s="1"/>
  <c r="N754" i="2" s="1"/>
  <c r="O754" i="2" s="1"/>
  <c r="L933" i="2"/>
  <c r="M933" i="2" s="1"/>
  <c r="N933" i="2" s="1"/>
  <c r="O933" i="2" s="1"/>
  <c r="L944" i="2"/>
  <c r="M944" i="2" s="1"/>
  <c r="N944" i="2" s="1"/>
  <c r="O944" i="2" s="1"/>
  <c r="L56" i="2"/>
  <c r="M56" i="2" s="1"/>
  <c r="N56" i="2" s="1"/>
  <c r="O56" i="2" s="1"/>
  <c r="L72" i="2"/>
  <c r="M72" i="2" s="1"/>
  <c r="N72" i="2" s="1"/>
  <c r="O72" i="2" s="1"/>
  <c r="L103" i="2"/>
  <c r="M103" i="2" s="1"/>
  <c r="N103" i="2" s="1"/>
  <c r="O103" i="2" s="1"/>
  <c r="L226" i="2"/>
  <c r="M226" i="2" s="1"/>
  <c r="N226" i="2" s="1"/>
  <c r="O226" i="2" s="1"/>
  <c r="L432" i="2"/>
  <c r="M432" i="2" s="1"/>
  <c r="N432" i="2" s="1"/>
  <c r="O432" i="2" s="1"/>
  <c r="L445" i="2"/>
  <c r="M445" i="2"/>
  <c r="N445" i="2" s="1"/>
  <c r="O445" i="2" s="1"/>
  <c r="L544" i="2"/>
  <c r="M544" i="2" s="1"/>
  <c r="N544" i="2" s="1"/>
  <c r="O544" i="2" s="1"/>
  <c r="L860" i="2"/>
  <c r="M860" i="2" s="1"/>
  <c r="N860" i="2" s="1"/>
  <c r="O860" i="2" s="1"/>
  <c r="L40" i="2"/>
  <c r="M40" i="2" s="1"/>
  <c r="N40" i="2" s="1"/>
  <c r="O40" i="2" s="1"/>
  <c r="L54" i="2"/>
  <c r="M54" i="2" s="1"/>
  <c r="N54" i="2" s="1"/>
  <c r="O54" i="2" s="1"/>
  <c r="L95" i="2"/>
  <c r="M95" i="2" s="1"/>
  <c r="N95" i="2" s="1"/>
  <c r="O95" i="2" s="1"/>
  <c r="L137" i="2"/>
  <c r="M137" i="2"/>
  <c r="N137" i="2" s="1"/>
  <c r="O137" i="2" s="1"/>
  <c r="L220" i="2"/>
  <c r="M220" i="2" s="1"/>
  <c r="N220" i="2" s="1"/>
  <c r="O220" i="2" s="1"/>
  <c r="L256" i="2"/>
  <c r="M256" i="2"/>
  <c r="N256" i="2"/>
  <c r="O256" i="2" s="1"/>
  <c r="L308" i="2"/>
  <c r="M308" i="2" s="1"/>
  <c r="N308" i="2" s="1"/>
  <c r="O308" i="2" s="1"/>
  <c r="L395" i="2"/>
  <c r="M395" i="2"/>
  <c r="N395" i="2" s="1"/>
  <c r="O395" i="2" s="1"/>
  <c r="L413" i="2"/>
  <c r="M413" i="2" s="1"/>
  <c r="N413" i="2" s="1"/>
  <c r="O413" i="2" s="1"/>
  <c r="L577" i="2"/>
  <c r="M577" i="2" s="1"/>
  <c r="N577" i="2" s="1"/>
  <c r="O577" i="2" s="1"/>
  <c r="L602" i="2"/>
  <c r="M602" i="2"/>
  <c r="N602" i="2" s="1"/>
  <c r="O602" i="2" s="1"/>
  <c r="L670" i="2"/>
  <c r="M670" i="2" s="1"/>
  <c r="N670" i="2" s="1"/>
  <c r="O670" i="2" s="1"/>
  <c r="L707" i="2"/>
  <c r="M707" i="2" s="1"/>
  <c r="N707" i="2" s="1"/>
  <c r="O707" i="2" s="1"/>
  <c r="L783" i="2"/>
  <c r="M783" i="2" s="1"/>
  <c r="N783" i="2" s="1"/>
  <c r="O783" i="2" s="1"/>
  <c r="L794" i="2"/>
  <c r="M794" i="2" s="1"/>
  <c r="N794" i="2" s="1"/>
  <c r="O794" i="2" s="1"/>
  <c r="L475" i="2"/>
  <c r="M475" i="2" s="1"/>
  <c r="N475" i="2" s="1"/>
  <c r="O475" i="2" s="1"/>
  <c r="L683" i="2"/>
  <c r="M683" i="2" s="1"/>
  <c r="N683" i="2" s="1"/>
  <c r="O683" i="2" s="1"/>
  <c r="L797" i="2"/>
  <c r="M797" i="2" s="1"/>
  <c r="N797" i="2" s="1"/>
  <c r="O797" i="2" s="1"/>
  <c r="L853" i="2"/>
  <c r="M853" i="2" s="1"/>
  <c r="N853" i="2" s="1"/>
  <c r="O853" i="2" s="1"/>
  <c r="L902" i="2"/>
  <c r="M902" i="2"/>
  <c r="N902" i="2" s="1"/>
  <c r="O902" i="2" s="1"/>
  <c r="L906" i="2"/>
  <c r="M906" i="2"/>
  <c r="N906" i="2" s="1"/>
  <c r="O906" i="2" s="1"/>
  <c r="L954" i="2"/>
  <c r="M954" i="2" s="1"/>
  <c r="N954" i="2" s="1"/>
  <c r="O954" i="2" s="1"/>
  <c r="M161" i="2"/>
  <c r="N161" i="2" s="1"/>
  <c r="O161" i="2" s="1"/>
  <c r="M232" i="2"/>
  <c r="N232" i="2" s="1"/>
  <c r="O232" i="2" s="1"/>
  <c r="M368" i="2"/>
  <c r="N368" i="2"/>
  <c r="O368" i="2" s="1"/>
  <c r="M384" i="2"/>
  <c r="N384" i="2"/>
  <c r="O384" i="2" s="1"/>
  <c r="L387" i="2"/>
  <c r="M387" i="2" s="1"/>
  <c r="N387" i="2" s="1"/>
  <c r="O387" i="2" s="1"/>
  <c r="M391" i="2"/>
  <c r="N391" i="2" s="1"/>
  <c r="O391" i="2" s="1"/>
  <c r="M399" i="2"/>
  <c r="N399" i="2"/>
  <c r="O399" i="2" s="1"/>
  <c r="M407" i="2"/>
  <c r="N407" i="2"/>
  <c r="O407" i="2" s="1"/>
  <c r="M422" i="2"/>
  <c r="N422" i="2" s="1"/>
  <c r="O422" i="2" s="1"/>
  <c r="M440" i="2"/>
  <c r="N440" i="2" s="1"/>
  <c r="O440" i="2" s="1"/>
  <c r="M457" i="2"/>
  <c r="N457" i="2"/>
  <c r="O457" i="2" s="1"/>
  <c r="M468" i="2"/>
  <c r="N468" i="2" s="1"/>
  <c r="O468" i="2" s="1"/>
  <c r="L471" i="2"/>
  <c r="M471" i="2" s="1"/>
  <c r="N471" i="2"/>
  <c r="O471" i="2"/>
  <c r="M560" i="2"/>
  <c r="N560" i="2" s="1"/>
  <c r="O560" i="2" s="1"/>
  <c r="M581" i="2"/>
  <c r="N581" i="2" s="1"/>
  <c r="O581" i="2" s="1"/>
  <c r="L609" i="2"/>
  <c r="M609" i="2" s="1"/>
  <c r="N609" i="2" s="1"/>
  <c r="O609" i="2" s="1"/>
  <c r="L624" i="2"/>
  <c r="M624" i="2" s="1"/>
  <c r="N624" i="2" s="1"/>
  <c r="O624" i="2" s="1"/>
  <c r="L695" i="2"/>
  <c r="M695" i="2" s="1"/>
  <c r="N695" i="2" s="1"/>
  <c r="O695" i="2" s="1"/>
  <c r="M700" i="2"/>
  <c r="N700" i="2" s="1"/>
  <c r="O700" i="2" s="1"/>
  <c r="L738" i="2"/>
  <c r="M738" i="2" s="1"/>
  <c r="N738" i="2" s="1"/>
  <c r="O738" i="2" s="1"/>
  <c r="L744" i="2"/>
  <c r="M744" i="2" s="1"/>
  <c r="N744" i="2" s="1"/>
  <c r="O744" i="2" s="1"/>
  <c r="L817" i="2"/>
  <c r="M817" i="2" s="1"/>
  <c r="N817" i="2" s="1"/>
  <c r="O817" i="2" s="1"/>
  <c r="L948" i="2"/>
  <c r="M948" i="2"/>
  <c r="N948" i="2"/>
  <c r="O948" i="2" s="1"/>
  <c r="M47" i="2"/>
  <c r="N47" i="2" s="1"/>
  <c r="O47" i="2" s="1"/>
  <c r="M59" i="2"/>
  <c r="N59" i="2" s="1"/>
  <c r="O59" i="2" s="1"/>
  <c r="M109" i="2"/>
  <c r="N109" i="2" s="1"/>
  <c r="O109" i="2" s="1"/>
  <c r="M117" i="2"/>
  <c r="N117" i="2" s="1"/>
  <c r="O117" i="2" s="1"/>
  <c r="M205" i="2"/>
  <c r="N205" i="2" s="1"/>
  <c r="O205" i="2"/>
  <c r="M233" i="2"/>
  <c r="N233" i="2"/>
  <c r="O233" i="2" s="1"/>
  <c r="M280" i="2"/>
  <c r="N280" i="2"/>
  <c r="O280" i="2" s="1"/>
  <c r="L312" i="2"/>
  <c r="M312" i="2" s="1"/>
  <c r="N312" i="2" s="1"/>
  <c r="O312" i="2" s="1"/>
  <c r="L385" i="2"/>
  <c r="M385" i="2"/>
  <c r="N385" i="2" s="1"/>
  <c r="O385" i="2" s="1"/>
  <c r="L390" i="2"/>
  <c r="M390" i="2"/>
  <c r="N390" i="2" s="1"/>
  <c r="O390" i="2" s="1"/>
  <c r="M412" i="2"/>
  <c r="N412" i="2"/>
  <c r="O412" i="2" s="1"/>
  <c r="M430" i="2"/>
  <c r="N430" i="2" s="1"/>
  <c r="O430" i="2" s="1"/>
  <c r="M447" i="2"/>
  <c r="N447" i="2" s="1"/>
  <c r="O447" i="2" s="1"/>
  <c r="L458" i="2"/>
  <c r="M458" i="2" s="1"/>
  <c r="N458" i="2" s="1"/>
  <c r="O458" i="2" s="1"/>
  <c r="M496" i="2"/>
  <c r="N496" i="2" s="1"/>
  <c r="O496" i="2" s="1"/>
  <c r="M594" i="2"/>
  <c r="N594" i="2"/>
  <c r="O594" i="2" s="1"/>
  <c r="M615" i="2"/>
  <c r="N615" i="2"/>
  <c r="O615" i="2" s="1"/>
  <c r="L630" i="2"/>
  <c r="M630" i="2" s="1"/>
  <c r="N630" i="2" s="1"/>
  <c r="O630" i="2" s="1"/>
  <c r="L849" i="2"/>
  <c r="M849" i="2" s="1"/>
  <c r="N849" i="2" s="1"/>
  <c r="O849" i="2" s="1"/>
  <c r="L852" i="2"/>
  <c r="M852" i="2"/>
  <c r="N852" i="2" s="1"/>
  <c r="O852" i="2"/>
  <c r="L937" i="2"/>
  <c r="M937" i="2"/>
  <c r="N937" i="2" s="1"/>
  <c r="O937" i="2" s="1"/>
  <c r="M351" i="2"/>
  <c r="N351" i="2" s="1"/>
  <c r="O351" i="2" s="1"/>
  <c r="M374" i="2"/>
  <c r="N374" i="2" s="1"/>
  <c r="O374" i="2" s="1"/>
  <c r="M449" i="2"/>
  <c r="N449" i="2" s="1"/>
  <c r="O449" i="2" s="1"/>
  <c r="M631" i="2"/>
  <c r="N631" i="2" s="1"/>
  <c r="O631" i="2" s="1"/>
  <c r="L727" i="2"/>
  <c r="M727" i="2" s="1"/>
  <c r="N727" i="2" s="1"/>
  <c r="O727" i="2" s="1"/>
  <c r="L750" i="2"/>
  <c r="M750" i="2" s="1"/>
  <c r="N750" i="2" s="1"/>
  <c r="O750" i="2" s="1"/>
  <c r="L801" i="2"/>
  <c r="M801" i="2" s="1"/>
  <c r="N801" i="2" s="1"/>
  <c r="O801" i="2" s="1"/>
  <c r="L914" i="2"/>
  <c r="M914" i="2"/>
  <c r="N914" i="2" s="1"/>
  <c r="O914" i="2" s="1"/>
  <c r="M613" i="2"/>
  <c r="N613" i="2" s="1"/>
  <c r="O613" i="2" s="1"/>
  <c r="M682" i="2"/>
  <c r="N682" i="2" s="1"/>
  <c r="O682" i="2" s="1"/>
  <c r="L691" i="2"/>
  <c r="M691" i="2" s="1"/>
  <c r="N691" i="2" s="1"/>
  <c r="O691" i="2" s="1"/>
  <c r="L696" i="2"/>
  <c r="M696" i="2" s="1"/>
  <c r="N696" i="2" s="1"/>
  <c r="O696" i="2" s="1"/>
  <c r="L705" i="2"/>
  <c r="M705" i="2"/>
  <c r="N705" i="2"/>
  <c r="O705" i="2" s="1"/>
  <c r="L724" i="2"/>
  <c r="M724" i="2" s="1"/>
  <c r="N724" i="2" s="1"/>
  <c r="O724" i="2" s="1"/>
  <c r="M749" i="2"/>
  <c r="N749" i="2" s="1"/>
  <c r="O749" i="2" s="1"/>
  <c r="L866" i="2"/>
  <c r="M866" i="2" s="1"/>
  <c r="N866" i="2" s="1"/>
  <c r="O866" i="2" s="1"/>
  <c r="L903" i="2"/>
  <c r="M903" i="2" s="1"/>
  <c r="N903" i="2" s="1"/>
  <c r="O903" i="2" s="1"/>
  <c r="L941" i="2"/>
  <c r="M941" i="2"/>
  <c r="N941" i="2" s="1"/>
  <c r="O941" i="2" s="1"/>
  <c r="M637" i="2"/>
  <c r="N637" i="2" s="1"/>
  <c r="O637" i="2" s="1"/>
  <c r="M647" i="2"/>
  <c r="N647" i="2" s="1"/>
  <c r="O647" i="2" s="1"/>
  <c r="M890" i="2"/>
  <c r="N890" i="2" s="1"/>
  <c r="O890" i="2" s="1"/>
  <c r="M6" i="2"/>
  <c r="N6" i="2"/>
  <c r="O6" i="2" s="1"/>
  <c r="L178" i="2"/>
  <c r="M178" i="2" s="1"/>
  <c r="N178" i="2" s="1"/>
  <c r="O178" i="2" s="1"/>
  <c r="M490" i="2"/>
  <c r="N490" i="2" s="1"/>
  <c r="O490" i="2" s="1"/>
  <c r="L262" i="2"/>
  <c r="M262" i="2" s="1"/>
  <c r="N262" i="2" s="1"/>
  <c r="O262" i="2" s="1"/>
  <c r="L131" i="2"/>
  <c r="M131" i="2" s="1"/>
  <c r="N131" i="2" s="1"/>
  <c r="O131" i="2" s="1"/>
  <c r="M53" i="2"/>
  <c r="N53" i="2" s="1"/>
  <c r="O53" i="2" s="1"/>
  <c r="L10" i="2"/>
  <c r="M10" i="2" s="1"/>
  <c r="N10" i="2" s="1"/>
  <c r="O10" i="2" s="1"/>
  <c r="L13" i="2"/>
  <c r="M13" i="2" s="1"/>
  <c r="N13" i="2" s="1"/>
  <c r="O13" i="2" s="1"/>
  <c r="L16" i="2"/>
  <c r="M16" i="2" s="1"/>
  <c r="N16" i="2" s="1"/>
  <c r="O16" i="2" s="1"/>
  <c r="L25" i="2"/>
  <c r="M25" i="2"/>
  <c r="N25" i="2" s="1"/>
  <c r="O25" i="2" s="1"/>
  <c r="L28" i="2"/>
  <c r="M28" i="2" s="1"/>
  <c r="N28" i="2" s="1"/>
  <c r="O28" i="2" s="1"/>
  <c r="L31" i="2"/>
  <c r="M31" i="2" s="1"/>
  <c r="N31" i="2" s="1"/>
  <c r="O31" i="2" s="1"/>
  <c r="L34" i="2"/>
  <c r="M34" i="2" s="1"/>
  <c r="N34" i="2" s="1"/>
  <c r="O34" i="2" s="1"/>
  <c r="M46" i="2"/>
  <c r="N46" i="2" s="1"/>
  <c r="O46" i="2" s="1"/>
  <c r="M69" i="2"/>
  <c r="N69" i="2" s="1"/>
  <c r="O69" i="2" s="1"/>
  <c r="M101" i="2"/>
  <c r="N101" i="2" s="1"/>
  <c r="O101" i="2" s="1"/>
  <c r="M107" i="2"/>
  <c r="N107" i="2" s="1"/>
  <c r="O107" i="2" s="1"/>
  <c r="L150" i="2"/>
  <c r="M150" i="2" s="1"/>
  <c r="N150" i="2" s="1"/>
  <c r="O150" i="2" s="1"/>
  <c r="L214" i="2"/>
  <c r="M214" i="2" s="1"/>
  <c r="N214" i="2" s="1"/>
  <c r="O214" i="2" s="1"/>
  <c r="L239" i="2"/>
  <c r="M239" i="2" s="1"/>
  <c r="N239" i="2"/>
  <c r="O239" i="2" s="1"/>
  <c r="L247" i="2"/>
  <c r="M247" i="2" s="1"/>
  <c r="N247" i="2" s="1"/>
  <c r="O247" i="2" s="1"/>
  <c r="L259" i="2"/>
  <c r="M259" i="2" s="1"/>
  <c r="N259" i="2" s="1"/>
  <c r="O259" i="2" s="1"/>
  <c r="L383" i="2"/>
  <c r="M383" i="2"/>
  <c r="N383" i="2" s="1"/>
  <c r="O383" i="2" s="1"/>
  <c r="L503" i="2"/>
  <c r="M503" i="2" s="1"/>
  <c r="N503" i="2" s="1"/>
  <c r="O503" i="2" s="1"/>
  <c r="L510" i="2"/>
  <c r="M510" i="2" s="1"/>
  <c r="N510" i="2" s="1"/>
  <c r="O510" i="2" s="1"/>
  <c r="L516" i="2"/>
  <c r="M516" i="2" s="1"/>
  <c r="N516" i="2" s="1"/>
  <c r="O516" i="2" s="1"/>
  <c r="L575" i="2"/>
  <c r="M575" i="2"/>
  <c r="N575" i="2" s="1"/>
  <c r="O575" i="2" s="1"/>
  <c r="L222" i="2"/>
  <c r="M222" i="2" s="1"/>
  <c r="N222" i="2" s="1"/>
  <c r="O222" i="2" s="1"/>
  <c r="L243" i="2"/>
  <c r="M243" i="2" s="1"/>
  <c r="N243" i="2" s="1"/>
  <c r="O243" i="2" s="1"/>
  <c r="L253" i="2"/>
  <c r="M253" i="2" s="1"/>
  <c r="N253" i="2" s="1"/>
  <c r="O253" i="2" s="1"/>
  <c r="L357" i="2"/>
  <c r="M357" i="2" s="1"/>
  <c r="N357" i="2" s="1"/>
  <c r="O357" i="2" s="1"/>
  <c r="L415" i="2"/>
  <c r="M415" i="2" s="1"/>
  <c r="N415" i="2" s="1"/>
  <c r="O415" i="2" s="1"/>
  <c r="L552" i="2"/>
  <c r="M552" i="2"/>
  <c r="N552" i="2" s="1"/>
  <c r="O552" i="2" s="1"/>
  <c r="M431" i="2"/>
  <c r="N431" i="2" s="1"/>
  <c r="O431" i="2" s="1"/>
  <c r="M77" i="2"/>
  <c r="N77" i="2" s="1"/>
  <c r="O77" i="2" s="1"/>
  <c r="M42" i="2"/>
  <c r="N42" i="2" s="1"/>
  <c r="O42" i="2" s="1"/>
  <c r="M45" i="2"/>
  <c r="N45" i="2"/>
  <c r="O45" i="2" s="1"/>
  <c r="M104" i="2"/>
  <c r="N104" i="2" s="1"/>
  <c r="O104" i="2" s="1"/>
  <c r="M151" i="2"/>
  <c r="N151" i="2" s="1"/>
  <c r="O151" i="2" s="1"/>
  <c r="M159" i="2"/>
  <c r="N159" i="2" s="1"/>
  <c r="O159" i="2" s="1"/>
  <c r="L170" i="2"/>
  <c r="M170" i="2" s="1"/>
  <c r="N170" i="2" s="1"/>
  <c r="O170" i="2" s="1"/>
  <c r="M173" i="2"/>
  <c r="N173" i="2" s="1"/>
  <c r="O173" i="2" s="1"/>
  <c r="M184" i="2"/>
  <c r="N184" i="2" s="1"/>
  <c r="O184" i="2" s="1"/>
  <c r="L190" i="2"/>
  <c r="M190" i="2" s="1"/>
  <c r="N190" i="2" s="1"/>
  <c r="O190" i="2" s="1"/>
  <c r="M215" i="2"/>
  <c r="N215" i="2" s="1"/>
  <c r="O215" i="2" s="1"/>
  <c r="M240" i="2"/>
  <c r="N240" i="2" s="1"/>
  <c r="O240" i="2" s="1"/>
  <c r="M248" i="2"/>
  <c r="N248" i="2"/>
  <c r="O248" i="2"/>
  <c r="M260" i="2"/>
  <c r="N260" i="2" s="1"/>
  <c r="O260" i="2" s="1"/>
  <c r="L268" i="2"/>
  <c r="M268" i="2"/>
  <c r="N268" i="2" s="1"/>
  <c r="O268" i="2" s="1"/>
  <c r="M274" i="2"/>
  <c r="N274" i="2" s="1"/>
  <c r="O274" i="2" s="1"/>
  <c r="L278" i="2"/>
  <c r="M278" i="2" s="1"/>
  <c r="N278" i="2" s="1"/>
  <c r="O278" i="2" s="1"/>
  <c r="L305" i="2"/>
  <c r="M305" i="2" s="1"/>
  <c r="N305" i="2" s="1"/>
  <c r="O305" i="2" s="1"/>
  <c r="L411" i="2"/>
  <c r="M411" i="2"/>
  <c r="N411" i="2" s="1"/>
  <c r="O411" i="2" s="1"/>
  <c r="L470" i="2"/>
  <c r="M470" i="2"/>
  <c r="N470" i="2" s="1"/>
  <c r="O470" i="2" s="1"/>
  <c r="L605" i="2"/>
  <c r="M605" i="2" s="1"/>
  <c r="N605" i="2" s="1"/>
  <c r="O605" i="2" s="1"/>
  <c r="L162" i="2"/>
  <c r="M162" i="2" s="1"/>
  <c r="N162" i="2" s="1"/>
  <c r="O162" i="2" s="1"/>
  <c r="L201" i="2"/>
  <c r="M201" i="2" s="1"/>
  <c r="N201" i="2" s="1"/>
  <c r="O201" i="2" s="1"/>
  <c r="M271" i="2"/>
  <c r="N271" i="2"/>
  <c r="O271" i="2" s="1"/>
  <c r="M82" i="2"/>
  <c r="N82" i="2" s="1"/>
  <c r="O82" i="2" s="1"/>
  <c r="M86" i="2"/>
  <c r="N86" i="2" s="1"/>
  <c r="O86" i="2" s="1"/>
  <c r="M39" i="2"/>
  <c r="N39" i="2" s="1"/>
  <c r="O39" i="2" s="1"/>
  <c r="M52" i="2"/>
  <c r="N52" i="2"/>
  <c r="O52" i="2" s="1"/>
  <c r="M76" i="2"/>
  <c r="N76" i="2"/>
  <c r="O76" i="2" s="1"/>
  <c r="M85" i="2"/>
  <c r="N85" i="2" s="1"/>
  <c r="O85" i="2" s="1"/>
  <c r="M90" i="2"/>
  <c r="N90" i="2" s="1"/>
  <c r="O90" i="2" s="1"/>
  <c r="M91" i="2"/>
  <c r="N91" i="2"/>
  <c r="O91" i="2" s="1"/>
  <c r="M97" i="2"/>
  <c r="N97" i="2" s="1"/>
  <c r="O97" i="2" s="1"/>
  <c r="M110" i="2"/>
  <c r="N110" i="2" s="1"/>
  <c r="O110" i="2" s="1"/>
  <c r="M111" i="2"/>
  <c r="N111" i="2" s="1"/>
  <c r="O111" i="2" s="1"/>
  <c r="M113" i="2"/>
  <c r="N113" i="2" s="1"/>
  <c r="O113" i="2" s="1"/>
  <c r="M115" i="2"/>
  <c r="N115" i="2" s="1"/>
  <c r="O115" i="2" s="1"/>
  <c r="M116" i="2"/>
  <c r="N116" i="2" s="1"/>
  <c r="O116" i="2" s="1"/>
  <c r="M140" i="2"/>
  <c r="N140" i="2" s="1"/>
  <c r="O140" i="2" s="1"/>
  <c r="L142" i="2"/>
  <c r="M142" i="2" s="1"/>
  <c r="N142" i="2" s="1"/>
  <c r="O142" i="2" s="1"/>
  <c r="M163" i="2"/>
  <c r="N163" i="2" s="1"/>
  <c r="O163" i="2" s="1"/>
  <c r="M179" i="2"/>
  <c r="N179" i="2" s="1"/>
  <c r="O179" i="2" s="1"/>
  <c r="L228" i="2"/>
  <c r="M228" i="2"/>
  <c r="N228" i="2" s="1"/>
  <c r="O228" i="2" s="1"/>
  <c r="M244" i="2"/>
  <c r="N244" i="2" s="1"/>
  <c r="O244" i="2" s="1"/>
  <c r="L310" i="2"/>
  <c r="M310" i="2" s="1"/>
  <c r="N310" i="2" s="1"/>
  <c r="O310" i="2" s="1"/>
  <c r="L350" i="2"/>
  <c r="M350" i="2"/>
  <c r="N350" i="2" s="1"/>
  <c r="O350" i="2" s="1"/>
  <c r="L524" i="2"/>
  <c r="M524" i="2"/>
  <c r="N524" i="2" s="1"/>
  <c r="O524" i="2" s="1"/>
  <c r="L283" i="2"/>
  <c r="M283" i="2" s="1"/>
  <c r="N283" i="2" s="1"/>
  <c r="O283" i="2" s="1"/>
  <c r="M311" i="2"/>
  <c r="N311" i="2" s="1"/>
  <c r="O311" i="2" s="1"/>
  <c r="M367" i="2"/>
  <c r="N367" i="2"/>
  <c r="O367" i="2" s="1"/>
  <c r="L376" i="2"/>
  <c r="M376" i="2" s="1"/>
  <c r="N376" i="2" s="1"/>
  <c r="O376" i="2" s="1"/>
  <c r="L380" i="2"/>
  <c r="M380" i="2" s="1"/>
  <c r="N380" i="2" s="1"/>
  <c r="O380" i="2" s="1"/>
  <c r="M394" i="2"/>
  <c r="N394" i="2"/>
  <c r="O394" i="2"/>
  <c r="M398" i="2"/>
  <c r="N398" i="2" s="1"/>
  <c r="O398" i="2" s="1"/>
  <c r="M404" i="2"/>
  <c r="N404" i="2" s="1"/>
  <c r="O404" i="2" s="1"/>
  <c r="L437" i="2"/>
  <c r="M437" i="2" s="1"/>
  <c r="N437" i="2" s="1"/>
  <c r="O437" i="2" s="1"/>
  <c r="M452" i="2"/>
  <c r="N452" i="2" s="1"/>
  <c r="O452" i="2" s="1"/>
  <c r="M478" i="2"/>
  <c r="N478" i="2" s="1"/>
  <c r="O478" i="2" s="1"/>
  <c r="M526" i="2"/>
  <c r="N526" i="2"/>
  <c r="O526" i="2" s="1"/>
  <c r="L546" i="2"/>
  <c r="M546" i="2" s="1"/>
  <c r="N546" i="2" s="1"/>
  <c r="O546" i="2" s="1"/>
  <c r="L625" i="2"/>
  <c r="M625" i="2" s="1"/>
  <c r="N625" i="2" s="1"/>
  <c r="O625" i="2" s="1"/>
  <c r="L667" i="2"/>
  <c r="M667" i="2"/>
  <c r="N667" i="2" s="1"/>
  <c r="O667" i="2" s="1"/>
  <c r="M273" i="2"/>
  <c r="N273" i="2" s="1"/>
  <c r="O273" i="2" s="1"/>
  <c r="L301" i="2"/>
  <c r="M301" i="2" s="1"/>
  <c r="N301" i="2" s="1"/>
  <c r="O301" i="2" s="1"/>
  <c r="L304" i="2"/>
  <c r="M304" i="2" s="1"/>
  <c r="N304" i="2" s="1"/>
  <c r="O304" i="2" s="1"/>
  <c r="L329" i="2"/>
  <c r="M329" i="2"/>
  <c r="N329" i="2" s="1"/>
  <c r="O329" i="2" s="1"/>
  <c r="M348" i="2"/>
  <c r="N348" i="2"/>
  <c r="O348" i="2" s="1"/>
  <c r="L366" i="2"/>
  <c r="M366" i="2" s="1"/>
  <c r="N366" i="2"/>
  <c r="O366" i="2" s="1"/>
  <c r="L370" i="2"/>
  <c r="M370" i="2" s="1"/>
  <c r="N370" i="2" s="1"/>
  <c r="O370" i="2" s="1"/>
  <c r="L393" i="2"/>
  <c r="M393" i="2"/>
  <c r="N393" i="2"/>
  <c r="O393" i="2" s="1"/>
  <c r="L397" i="2"/>
  <c r="M397" i="2"/>
  <c r="N397" i="2" s="1"/>
  <c r="O397" i="2" s="1"/>
  <c r="L403" i="2"/>
  <c r="M403" i="2" s="1"/>
  <c r="N403" i="2" s="1"/>
  <c r="O403" i="2" s="1"/>
  <c r="L451" i="2"/>
  <c r="M451" i="2" s="1"/>
  <c r="N451" i="2" s="1"/>
  <c r="O451" i="2" s="1"/>
  <c r="M467" i="2"/>
  <c r="N467" i="2"/>
  <c r="O467" i="2" s="1"/>
  <c r="L477" i="2"/>
  <c r="M477" i="2" s="1"/>
  <c r="N477" i="2" s="1"/>
  <c r="O477" i="2" s="1"/>
  <c r="L504" i="2"/>
  <c r="M504" i="2" s="1"/>
  <c r="N504" i="2" s="1"/>
  <c r="O504" i="2" s="1"/>
  <c r="L511" i="2"/>
  <c r="M511" i="2" s="1"/>
  <c r="N511" i="2" s="1"/>
  <c r="O511" i="2" s="1"/>
  <c r="L514" i="2"/>
  <c r="M514" i="2" s="1"/>
  <c r="N514" i="2" s="1"/>
  <c r="O514" i="2" s="1"/>
  <c r="L541" i="2"/>
  <c r="M541" i="2" s="1"/>
  <c r="N541" i="2" s="1"/>
  <c r="O541" i="2" s="1"/>
  <c r="L616" i="2"/>
  <c r="M616" i="2"/>
  <c r="N616" i="2" s="1"/>
  <c r="O616" i="2" s="1"/>
  <c r="L710" i="2"/>
  <c r="M710" i="2"/>
  <c r="N710" i="2" s="1"/>
  <c r="O710" i="2" s="1"/>
  <c r="M284" i="2"/>
  <c r="N284" i="2" s="1"/>
  <c r="O284" i="2" s="1"/>
  <c r="L347" i="2"/>
  <c r="M347" i="2" s="1"/>
  <c r="N347" i="2" s="1"/>
  <c r="O347" i="2" s="1"/>
  <c r="L360" i="2"/>
  <c r="M360" i="2" s="1"/>
  <c r="N360" i="2" s="1"/>
  <c r="O360" i="2" s="1"/>
  <c r="L426" i="2"/>
  <c r="M426" i="2" s="1"/>
  <c r="N426" i="2" s="1"/>
  <c r="O426" i="2" s="1"/>
  <c r="L505" i="2"/>
  <c r="M505" i="2" s="1"/>
  <c r="N505" i="2" s="1"/>
  <c r="O505" i="2" s="1"/>
  <c r="L628" i="2"/>
  <c r="M628" i="2" s="1"/>
  <c r="N628" i="2" s="1"/>
  <c r="O628" i="2" s="1"/>
  <c r="L536" i="2"/>
  <c r="M536" i="2" s="1"/>
  <c r="N536" i="2" s="1"/>
  <c r="O536" i="2" s="1"/>
  <c r="L561" i="2"/>
  <c r="M561" i="2" s="1"/>
  <c r="N561" i="2" s="1"/>
  <c r="O561" i="2" s="1"/>
  <c r="L585" i="2"/>
  <c r="M585" i="2" s="1"/>
  <c r="N585" i="2" s="1"/>
  <c r="O585" i="2" s="1"/>
  <c r="L597" i="2"/>
  <c r="M597" i="2"/>
  <c r="N597" i="2" s="1"/>
  <c r="O597" i="2" s="1"/>
  <c r="L634" i="2"/>
  <c r="M634" i="2" s="1"/>
  <c r="N634" i="2" s="1"/>
  <c r="O634" i="2" s="1"/>
  <c r="L673" i="2"/>
  <c r="M673" i="2" s="1"/>
  <c r="N673" i="2" s="1"/>
  <c r="O673" i="2" s="1"/>
  <c r="M732" i="2"/>
  <c r="N732" i="2" s="1"/>
  <c r="O732" i="2" s="1"/>
  <c r="L545" i="2"/>
  <c r="M545" i="2" s="1"/>
  <c r="N545" i="2" s="1"/>
  <c r="O545" i="2" s="1"/>
  <c r="M558" i="2"/>
  <c r="N558" i="2" s="1"/>
  <c r="O558" i="2" s="1"/>
  <c r="L579" i="2"/>
  <c r="M579" i="2" s="1"/>
  <c r="N579" i="2" s="1"/>
  <c r="O579" i="2" s="1"/>
  <c r="L608" i="2"/>
  <c r="M608" i="2"/>
  <c r="N608" i="2" s="1"/>
  <c r="O608" i="2" s="1"/>
  <c r="L612" i="2"/>
  <c r="M612" i="2"/>
  <c r="N612" i="2" s="1"/>
  <c r="O612" i="2" s="1"/>
  <c r="M655" i="2"/>
  <c r="N655" i="2" s="1"/>
  <c r="O655" i="2" s="1"/>
  <c r="M674" i="2"/>
  <c r="N674" i="2"/>
  <c r="O674" i="2" s="1"/>
  <c r="L676" i="2"/>
  <c r="M676" i="2" s="1"/>
  <c r="N676" i="2" s="1"/>
  <c r="O676" i="2" s="1"/>
  <c r="L711" i="2"/>
  <c r="M711" i="2"/>
  <c r="N711" i="2" s="1"/>
  <c r="O711" i="2" s="1"/>
  <c r="M485" i="2"/>
  <c r="N485" i="2" s="1"/>
  <c r="O485" i="2" s="1"/>
  <c r="M497" i="2"/>
  <c r="N497" i="2" s="1"/>
  <c r="O497" i="2" s="1"/>
  <c r="L542" i="2"/>
  <c r="M542" i="2" s="1"/>
  <c r="N542" i="2" s="1"/>
  <c r="O542" i="2" s="1"/>
  <c r="L549" i="2"/>
  <c r="M549" i="2" s="1"/>
  <c r="N549" i="2" s="1"/>
  <c r="O549" i="2" s="1"/>
  <c r="M555" i="2"/>
  <c r="N555" i="2"/>
  <c r="O555" i="2" s="1"/>
  <c r="M562" i="2"/>
  <c r="N562" i="2" s="1"/>
  <c r="O562" i="2" s="1"/>
  <c r="L565" i="2"/>
  <c r="M565" i="2" s="1"/>
  <c r="N565" i="2" s="1"/>
  <c r="O565" i="2" s="1"/>
  <c r="L573" i="2"/>
  <c r="M573" i="2" s="1"/>
  <c r="N573" i="2" s="1"/>
  <c r="O573" i="2" s="1"/>
  <c r="L576" i="2"/>
  <c r="M576" i="2"/>
  <c r="N576" i="2" s="1"/>
  <c r="O576" i="2" s="1"/>
  <c r="L582" i="2"/>
  <c r="M582" i="2" s="1"/>
  <c r="N582" i="2" s="1"/>
  <c r="O582" i="2" s="1"/>
  <c r="M586" i="2"/>
  <c r="N586" i="2" s="1"/>
  <c r="O586" i="2" s="1"/>
  <c r="M598" i="2"/>
  <c r="N598" i="2"/>
  <c r="O598" i="2" s="1"/>
  <c r="M617" i="2"/>
  <c r="N617" i="2"/>
  <c r="O617" i="2" s="1"/>
  <c r="L619" i="2"/>
  <c r="M619" i="2" s="1"/>
  <c r="N619" i="2" s="1"/>
  <c r="O619" i="2" s="1"/>
  <c r="M629" i="2"/>
  <c r="N629" i="2" s="1"/>
  <c r="O629" i="2" s="1"/>
  <c r="L664" i="2"/>
  <c r="M664" i="2" s="1"/>
  <c r="N664" i="2" s="1"/>
  <c r="O664" i="2" s="1"/>
  <c r="M668" i="2"/>
  <c r="N668" i="2" s="1"/>
  <c r="O668" i="2" s="1"/>
  <c r="M679" i="2"/>
  <c r="N679" i="2" s="1"/>
  <c r="O679" i="2" s="1"/>
  <c r="P679" i="2" s="1"/>
  <c r="R679" i="2" s="1"/>
  <c r="M714" i="2"/>
  <c r="N714" i="2"/>
  <c r="O714" i="2" s="1"/>
  <c r="L729" i="2"/>
  <c r="M729" i="2"/>
  <c r="N729" i="2" s="1"/>
  <c r="O729" i="2" s="1"/>
  <c r="L763" i="2"/>
  <c r="M763" i="2" s="1"/>
  <c r="N763" i="2" s="1"/>
  <c r="O763" i="2" s="1"/>
  <c r="L767" i="2"/>
  <c r="M767" i="2" s="1"/>
  <c r="N767" i="2" s="1"/>
  <c r="O767" i="2" s="1"/>
  <c r="M690" i="2"/>
  <c r="N690" i="2" s="1"/>
  <c r="O690" i="2" s="1"/>
  <c r="M703" i="2"/>
  <c r="N703" i="2" s="1"/>
  <c r="O703" i="2" s="1"/>
  <c r="M713" i="2"/>
  <c r="N713" i="2"/>
  <c r="O713" i="2" s="1"/>
  <c r="M725" i="2"/>
  <c r="N725" i="2"/>
  <c r="O725" i="2" s="1"/>
  <c r="M731" i="2"/>
  <c r="N731" i="2" s="1"/>
  <c r="O731" i="2" s="1"/>
  <c r="M759" i="2"/>
  <c r="N759" i="2"/>
  <c r="O759" i="2"/>
  <c r="L772" i="2"/>
  <c r="M772" i="2" s="1"/>
  <c r="N772" i="2" s="1"/>
  <c r="O772" i="2"/>
  <c r="M791" i="2"/>
  <c r="N791" i="2" s="1"/>
  <c r="O791" i="2" s="1"/>
  <c r="M816" i="2"/>
  <c r="N816" i="2" s="1"/>
  <c r="O816" i="2" s="1"/>
  <c r="L836" i="2"/>
  <c r="M836" i="2" s="1"/>
  <c r="N836" i="2" s="1"/>
  <c r="O836" i="2" s="1"/>
  <c r="L846" i="2"/>
  <c r="M846" i="2" s="1"/>
  <c r="N846" i="2" s="1"/>
  <c r="O846" i="2" s="1"/>
  <c r="M747" i="2"/>
  <c r="N747" i="2"/>
  <c r="O747" i="2" s="1"/>
  <c r="M751" i="2"/>
  <c r="N751" i="2" s="1"/>
  <c r="O751" i="2"/>
  <c r="M764" i="2"/>
  <c r="N764" i="2" s="1"/>
  <c r="O764" i="2" s="1"/>
  <c r="L819" i="2"/>
  <c r="M819" i="2"/>
  <c r="N819" i="2" s="1"/>
  <c r="O819" i="2" s="1"/>
  <c r="L823" i="2"/>
  <c r="M823" i="2" s="1"/>
  <c r="N823" i="2" s="1"/>
  <c r="O823" i="2" s="1"/>
  <c r="M830" i="2"/>
  <c r="N830" i="2" s="1"/>
  <c r="O830" i="2" s="1"/>
  <c r="L839" i="2"/>
  <c r="M839" i="2"/>
  <c r="N839" i="2" s="1"/>
  <c r="O839" i="2" s="1"/>
  <c r="L851" i="2"/>
  <c r="M851" i="2" s="1"/>
  <c r="N851" i="2" s="1"/>
  <c r="O851" i="2" s="1"/>
  <c r="L919" i="2"/>
  <c r="M919" i="2"/>
  <c r="N919" i="2" s="1"/>
  <c r="O919" i="2" s="1"/>
  <c r="M681" i="2"/>
  <c r="N681" i="2"/>
  <c r="O681" i="2" s="1"/>
  <c r="M685" i="2"/>
  <c r="N685" i="2" s="1"/>
  <c r="O685" i="2"/>
  <c r="M706" i="2"/>
  <c r="N706" i="2" s="1"/>
  <c r="O706" i="2" s="1"/>
  <c r="M739" i="2"/>
  <c r="N739" i="2" s="1"/>
  <c r="O739" i="2" s="1"/>
  <c r="M756" i="2"/>
  <c r="N756" i="2"/>
  <c r="O756" i="2" s="1"/>
  <c r="M760" i="2"/>
  <c r="N760" i="2"/>
  <c r="O760" i="2" s="1"/>
  <c r="M761" i="2"/>
  <c r="N761" i="2" s="1"/>
  <c r="O761" i="2" s="1"/>
  <c r="L771" i="2"/>
  <c r="M771" i="2"/>
  <c r="N771" i="2" s="1"/>
  <c r="O771" i="2" s="1"/>
  <c r="M775" i="2"/>
  <c r="N775" i="2"/>
  <c r="O775" i="2" s="1"/>
  <c r="L781" i="2"/>
  <c r="M781" i="2" s="1"/>
  <c r="N781" i="2" s="1"/>
  <c r="O781" i="2" s="1"/>
  <c r="L788" i="2"/>
  <c r="M788" i="2" s="1"/>
  <c r="N788" i="2" s="1"/>
  <c r="O788" i="2" s="1"/>
  <c r="L796" i="2"/>
  <c r="M796" i="2" s="1"/>
  <c r="N796" i="2" s="1"/>
  <c r="O796" i="2" s="1"/>
  <c r="M813" i="2"/>
  <c r="N813" i="2" s="1"/>
  <c r="O813" i="2" s="1"/>
  <c r="L815" i="2"/>
  <c r="M815" i="2"/>
  <c r="N815" i="2" s="1"/>
  <c r="O815" i="2" s="1"/>
  <c r="L820" i="2"/>
  <c r="M820" i="2"/>
  <c r="N820" i="2" s="1"/>
  <c r="O820" i="2" s="1"/>
  <c r="L889" i="2"/>
  <c r="M889" i="2" s="1"/>
  <c r="N889" i="2" s="1"/>
  <c r="O889" i="2" s="1"/>
  <c r="L911" i="2"/>
  <c r="M911" i="2" s="1"/>
  <c r="N911" i="2" s="1"/>
  <c r="O911" i="2" s="1"/>
  <c r="L931" i="2"/>
  <c r="M931" i="2"/>
  <c r="N931" i="2" s="1"/>
  <c r="O931" i="2" s="1"/>
  <c r="M768" i="2"/>
  <c r="N768" i="2"/>
  <c r="O768" i="2" s="1"/>
  <c r="L787" i="2"/>
  <c r="M787" i="2" s="1"/>
  <c r="N787" i="2" s="1"/>
  <c r="O787" i="2" s="1"/>
  <c r="M799" i="2"/>
  <c r="N799" i="2" s="1"/>
  <c r="O799" i="2" s="1"/>
  <c r="M810" i="2"/>
  <c r="N810" i="2" s="1"/>
  <c r="O810" i="2" s="1"/>
  <c r="L812" i="2"/>
  <c r="M812" i="2" s="1"/>
  <c r="N812" i="2" s="1"/>
  <c r="O812" i="2" s="1"/>
  <c r="L826" i="2"/>
  <c r="M826" i="2" s="1"/>
  <c r="N826" i="2" s="1"/>
  <c r="O826" i="2" s="1"/>
  <c r="L829" i="2"/>
  <c r="M829" i="2"/>
  <c r="N829" i="2" s="1"/>
  <c r="O829" i="2" s="1"/>
  <c r="L916" i="2"/>
  <c r="M916" i="2" s="1"/>
  <c r="N916" i="2" s="1"/>
  <c r="O916" i="2" s="1"/>
  <c r="L947" i="2"/>
  <c r="M947" i="2" s="1"/>
  <c r="N947" i="2" s="1"/>
  <c r="O947" i="2" s="1"/>
  <c r="L863" i="2"/>
  <c r="M863" i="2" s="1"/>
  <c r="N863" i="2" s="1"/>
  <c r="O863" i="2" s="1"/>
  <c r="L880" i="2"/>
  <c r="M880" i="2"/>
  <c r="N880" i="2" s="1"/>
  <c r="O880" i="2" s="1"/>
  <c r="M867" i="2"/>
  <c r="N867" i="2" s="1"/>
  <c r="O867" i="2" s="1"/>
  <c r="M879" i="2"/>
  <c r="N879" i="2"/>
  <c r="O879" i="2" s="1"/>
  <c r="M915" i="2"/>
  <c r="N915" i="2" s="1"/>
  <c r="O915" i="2" s="1"/>
  <c r="M930" i="2"/>
  <c r="N930" i="2" s="1"/>
  <c r="O930" i="2" s="1"/>
  <c r="M939" i="2"/>
  <c r="N939" i="2" s="1"/>
  <c r="O939" i="2" s="1"/>
  <c r="L949" i="2"/>
  <c r="M949" i="2"/>
  <c r="N949" i="2" s="1"/>
  <c r="O949" i="2" s="1"/>
  <c r="L952" i="2"/>
  <c r="M952" i="2" s="1"/>
  <c r="N952" i="2" s="1"/>
  <c r="O952" i="2" s="1"/>
  <c r="M842" i="2"/>
  <c r="N842" i="2" s="1"/>
  <c r="O842" i="2" s="1"/>
  <c r="M899" i="2"/>
  <c r="N899" i="2"/>
  <c r="O899" i="2" s="1"/>
  <c r="M901" i="2"/>
  <c r="N901" i="2"/>
  <c r="O901" i="2"/>
  <c r="M904" i="2"/>
  <c r="N904" i="2" s="1"/>
  <c r="O904" i="2" s="1"/>
  <c r="M936" i="2"/>
  <c r="N936" i="2" s="1"/>
  <c r="O936" i="2" s="1"/>
  <c r="L955" i="2"/>
  <c r="M955" i="2" s="1"/>
  <c r="N955" i="2" s="1"/>
  <c r="O955" i="2" s="1"/>
  <c r="L963" i="2"/>
  <c r="M963" i="2" s="1"/>
  <c r="N963" i="2" s="1"/>
  <c r="O963" i="2" s="1"/>
  <c r="L967" i="2"/>
  <c r="M967" i="2"/>
  <c r="N967" i="2" s="1"/>
  <c r="O967" i="2" s="1"/>
  <c r="M962" i="2"/>
  <c r="N962" i="2"/>
  <c r="O962" i="2" s="1"/>
  <c r="M966" i="2"/>
  <c r="N966" i="2" s="1"/>
  <c r="O966" i="2" s="1"/>
  <c r="M968" i="2"/>
  <c r="N968" i="2"/>
  <c r="O968" i="2" s="1"/>
  <c r="M102" i="5"/>
  <c r="N102" i="5" s="1"/>
  <c r="O102" i="5" s="1"/>
  <c r="M238" i="5"/>
  <c r="N238" i="5"/>
  <c r="O238" i="5" s="1"/>
  <c r="M132" i="5"/>
  <c r="N132" i="5"/>
  <c r="O132" i="5" s="1"/>
  <c r="M177" i="5"/>
  <c r="N177" i="5"/>
  <c r="O177" i="5" s="1"/>
  <c r="L183" i="5"/>
  <c r="M183" i="5"/>
  <c r="N183" i="5" s="1"/>
  <c r="O183" i="5" s="1"/>
  <c r="M140" i="5"/>
  <c r="N140" i="5"/>
  <c r="O140" i="5" s="1"/>
  <c r="M251" i="5"/>
  <c r="N251" i="5"/>
  <c r="O251" i="5"/>
  <c r="M254" i="5"/>
  <c r="N254" i="5" s="1"/>
  <c r="O254" i="5" s="1"/>
  <c r="M40" i="5"/>
  <c r="N40" i="5" s="1"/>
  <c r="O40" i="5" s="1"/>
  <c r="L139" i="5"/>
  <c r="M139" i="5" s="1"/>
  <c r="N139" i="5" s="1"/>
  <c r="O139" i="5" s="1"/>
  <c r="L60" i="5"/>
  <c r="M60" i="5"/>
  <c r="N60" i="5" s="1"/>
  <c r="O60" i="5" s="1"/>
  <c r="M268" i="5"/>
  <c r="N268" i="5" s="1"/>
  <c r="O268" i="5" s="1"/>
  <c r="M142" i="5"/>
  <c r="N142" i="5" s="1"/>
  <c r="O142" i="5" s="1"/>
  <c r="M48" i="5"/>
  <c r="N48" i="5" s="1"/>
  <c r="O48" i="5" s="1"/>
  <c r="M168" i="5"/>
  <c r="N168" i="5" s="1"/>
  <c r="O168" i="5" s="1"/>
  <c r="M86" i="5"/>
  <c r="N86" i="5"/>
  <c r="O86" i="5" s="1"/>
  <c r="M175" i="5"/>
  <c r="N175" i="5" s="1"/>
  <c r="O175" i="5" s="1"/>
  <c r="M225" i="5"/>
  <c r="N225" i="5" s="1"/>
  <c r="O225" i="5" s="1"/>
  <c r="M127" i="5"/>
  <c r="N127" i="5" s="1"/>
  <c r="O127" i="5" s="1"/>
  <c r="M193" i="5"/>
  <c r="N193" i="5" s="1"/>
  <c r="O193" i="5" s="1"/>
  <c r="L78" i="5"/>
  <c r="M78" i="5" s="1"/>
  <c r="N78" i="5"/>
  <c r="O78" i="5" s="1"/>
  <c r="M113" i="5"/>
  <c r="N113" i="5" s="1"/>
  <c r="O113" i="5" s="1"/>
  <c r="M98" i="5"/>
  <c r="N98" i="5" s="1"/>
  <c r="O98" i="5" s="1"/>
  <c r="M56" i="5"/>
  <c r="N56" i="5"/>
  <c r="O56" i="5" s="1"/>
  <c r="M231" i="5"/>
  <c r="N231" i="5" s="1"/>
  <c r="O231" i="5"/>
  <c r="M121" i="5"/>
  <c r="N121" i="5"/>
  <c r="O121" i="5"/>
  <c r="M197" i="5"/>
  <c r="N197" i="5" s="1"/>
  <c r="O197" i="5" s="1"/>
  <c r="L49" i="5"/>
  <c r="M49" i="5"/>
  <c r="N49" i="5" s="1"/>
  <c r="O49" i="5" s="1"/>
  <c r="M165" i="5"/>
  <c r="N165" i="5" s="1"/>
  <c r="O165" i="5" s="1"/>
  <c r="L114" i="5"/>
  <c r="M114" i="5"/>
  <c r="N114" i="5"/>
  <c r="O114" i="5" s="1"/>
  <c r="M279" i="5"/>
  <c r="N279" i="5"/>
  <c r="O279" i="5" s="1"/>
  <c r="M219" i="5"/>
  <c r="N219" i="5" s="1"/>
  <c r="O219" i="5" s="1"/>
  <c r="M240" i="5"/>
  <c r="N240" i="5" s="1"/>
  <c r="O240" i="5" s="1"/>
  <c r="L20" i="5"/>
  <c r="M20" i="5" s="1"/>
  <c r="N20" i="5"/>
  <c r="O20" i="5" s="1"/>
  <c r="L45" i="5"/>
  <c r="M45" i="5"/>
  <c r="N45" i="5" s="1"/>
  <c r="O45" i="5" s="1"/>
  <c r="L82" i="5"/>
  <c r="M82" i="5" s="1"/>
  <c r="N82" i="5" s="1"/>
  <c r="O82" i="5" s="1"/>
  <c r="L95" i="5"/>
  <c r="M95" i="5"/>
  <c r="N95" i="5" s="1"/>
  <c r="O95" i="5" s="1"/>
  <c r="M201" i="5"/>
  <c r="N201" i="5" s="1"/>
  <c r="O201" i="5" s="1"/>
  <c r="L204" i="5"/>
  <c r="M204" i="5" s="1"/>
  <c r="N204" i="5"/>
  <c r="O204" i="5" s="1"/>
  <c r="L262" i="5"/>
  <c r="M262" i="5" s="1"/>
  <c r="N262" i="5" s="1"/>
  <c r="O262" i="5" s="1"/>
  <c r="M144" i="5"/>
  <c r="N144" i="5"/>
  <c r="O144" i="5"/>
  <c r="M161" i="5"/>
  <c r="N161" i="5"/>
  <c r="O161" i="5" s="1"/>
  <c r="M157" i="5"/>
  <c r="N157" i="5" s="1"/>
  <c r="O157" i="5" s="1"/>
  <c r="M189" i="5"/>
  <c r="N189" i="5"/>
  <c r="O189" i="5" s="1"/>
  <c r="M70" i="5"/>
  <c r="N70" i="5" s="1"/>
  <c r="O70" i="5" s="1"/>
  <c r="M207" i="5"/>
  <c r="N207" i="5" s="1"/>
  <c r="O207" i="5" s="1"/>
  <c r="M227" i="5"/>
  <c r="N227" i="5"/>
  <c r="O227" i="5"/>
  <c r="M216" i="5"/>
  <c r="N216" i="5" s="1"/>
  <c r="O216" i="5" s="1"/>
  <c r="M211" i="5"/>
  <c r="N211" i="5" s="1"/>
  <c r="O211" i="5"/>
  <c r="M199" i="5"/>
  <c r="N199" i="5" s="1"/>
  <c r="O199" i="5" s="1"/>
  <c r="M14" i="5"/>
  <c r="N14" i="5" s="1"/>
  <c r="O14" i="5" s="1"/>
  <c r="M167" i="5"/>
  <c r="N167" i="5" s="1"/>
  <c r="O167" i="5" s="1"/>
  <c r="L215" i="5"/>
  <c r="M215" i="5"/>
  <c r="N215" i="5" s="1"/>
  <c r="O215" i="5" s="1"/>
  <c r="M258" i="5"/>
  <c r="N258" i="5" s="1"/>
  <c r="O258" i="5" s="1"/>
  <c r="M24" i="5"/>
  <c r="N24" i="5" s="1"/>
  <c r="O24" i="5" s="1"/>
  <c r="M128" i="5"/>
  <c r="N128" i="5"/>
  <c r="O128" i="5"/>
  <c r="L26" i="5"/>
  <c r="M26" i="5" s="1"/>
  <c r="N26" i="5" s="1"/>
  <c r="O26" i="5" s="1"/>
  <c r="L72" i="5"/>
  <c r="M72" i="5"/>
  <c r="N72" i="5" s="1"/>
  <c r="O72" i="5" s="1"/>
  <c r="M148" i="5"/>
  <c r="N148" i="5"/>
  <c r="O148" i="5" s="1"/>
  <c r="M178" i="5"/>
  <c r="N178" i="5" s="1"/>
  <c r="O178" i="5" s="1"/>
  <c r="L235" i="5"/>
  <c r="M235" i="5" s="1"/>
  <c r="N235" i="5" s="1"/>
  <c r="O235" i="5" s="1"/>
  <c r="M99" i="5"/>
  <c r="N99" i="5"/>
  <c r="O99" i="5"/>
  <c r="M285" i="5"/>
  <c r="N285" i="5"/>
  <c r="O285" i="5"/>
  <c r="L179" i="5"/>
  <c r="M179" i="5"/>
  <c r="N179" i="5" s="1"/>
  <c r="O179" i="5" s="1"/>
  <c r="L182" i="5"/>
  <c r="M182" i="5" s="1"/>
  <c r="N182" i="5" s="1"/>
  <c r="O182" i="5" s="1"/>
  <c r="M96" i="5"/>
  <c r="N96" i="5"/>
  <c r="O96" i="5" s="1"/>
  <c r="L38" i="5"/>
  <c r="M38" i="5"/>
  <c r="N38" i="5" s="1"/>
  <c r="O38" i="5" s="1"/>
  <c r="L170" i="5"/>
  <c r="M170" i="5" s="1"/>
  <c r="N170" i="5" s="1"/>
  <c r="O170" i="5" s="1"/>
  <c r="L255" i="5"/>
  <c r="M255" i="5" s="1"/>
  <c r="N255" i="5" s="1"/>
  <c r="O255" i="5" s="1"/>
  <c r="M130" i="5"/>
  <c r="N130" i="5" s="1"/>
  <c r="O130" i="5" s="1"/>
  <c r="M218" i="5"/>
  <c r="N218" i="5"/>
  <c r="O218" i="5" s="1"/>
  <c r="L221" i="5"/>
  <c r="M221" i="5"/>
  <c r="N221" i="5"/>
  <c r="O221" i="5" s="1"/>
  <c r="L245" i="5"/>
  <c r="M245" i="5"/>
  <c r="N245" i="5" s="1"/>
  <c r="O245" i="5" s="1"/>
  <c r="L200" i="5"/>
  <c r="M200" i="5"/>
  <c r="N200" i="5" s="1"/>
  <c r="O200" i="5" s="1"/>
  <c r="L236" i="5"/>
  <c r="M236" i="5"/>
  <c r="N236" i="5" s="1"/>
  <c r="O236" i="5" s="1"/>
  <c r="L239" i="5"/>
  <c r="M239" i="5" s="1"/>
  <c r="N239" i="5" s="1"/>
  <c r="O239" i="5" s="1"/>
  <c r="L17" i="5"/>
  <c r="M17" i="5"/>
  <c r="N17" i="5"/>
  <c r="O17" i="5"/>
  <c r="L203" i="5"/>
  <c r="M203" i="5" s="1"/>
  <c r="N203" i="5" s="1"/>
  <c r="O203" i="5" s="1"/>
  <c r="L232" i="5"/>
  <c r="M232" i="5" s="1"/>
  <c r="N232" i="5" s="1"/>
  <c r="O232" i="5" s="1"/>
  <c r="L271" i="5"/>
  <c r="M271" i="5" s="1"/>
  <c r="N271" i="5" s="1"/>
  <c r="O271" i="5" s="1"/>
  <c r="L274" i="5"/>
  <c r="M274" i="5" s="1"/>
  <c r="N274" i="5" s="1"/>
  <c r="O274" i="5" s="1"/>
  <c r="R286" i="5"/>
  <c r="M31" i="5"/>
  <c r="N31" i="5"/>
  <c r="O31" i="5" s="1"/>
  <c r="M64" i="5"/>
  <c r="N64" i="5"/>
  <c r="O64" i="5" s="1"/>
  <c r="M67" i="5"/>
  <c r="N67" i="5" s="1"/>
  <c r="O67" i="5" s="1"/>
  <c r="L229" i="5"/>
  <c r="M229" i="5" s="1"/>
  <c r="N229" i="5" s="1"/>
  <c r="O229" i="5" s="1"/>
  <c r="L5" i="5"/>
  <c r="M5" i="5" s="1"/>
  <c r="L117" i="5"/>
  <c r="M117" i="5" s="1"/>
  <c r="N117" i="5" s="1"/>
  <c r="O117" i="5" s="1"/>
  <c r="M135" i="5"/>
  <c r="N135" i="5"/>
  <c r="O135" i="5" s="1"/>
  <c r="M205" i="5"/>
  <c r="N205" i="5" s="1"/>
  <c r="O205" i="5" s="1"/>
  <c r="L211" i="6"/>
  <c r="O211" i="6" s="1"/>
  <c r="L129" i="6"/>
  <c r="O129" i="6" s="1"/>
  <c r="U9" i="6"/>
  <c r="L223" i="6"/>
  <c r="O223" i="6" s="1"/>
  <c r="L154" i="6"/>
  <c r="O154" i="6" s="1"/>
  <c r="L134" i="6"/>
  <c r="O134" i="6"/>
  <c r="L164" i="6"/>
  <c r="O164" i="6"/>
  <c r="O245" i="6"/>
  <c r="O71" i="6"/>
  <c r="O159" i="6"/>
  <c r="O90" i="6"/>
  <c r="O83" i="6"/>
  <c r="O47" i="6"/>
  <c r="O9" i="6"/>
  <c r="X285" i="6"/>
  <c r="O249" i="6"/>
  <c r="O254" i="6"/>
  <c r="O189" i="6"/>
  <c r="U144" i="6"/>
  <c r="O85" i="6"/>
  <c r="O25" i="6"/>
  <c r="O76" i="6"/>
  <c r="U69" i="6"/>
  <c r="O243" i="6"/>
  <c r="O113" i="6"/>
  <c r="O50" i="6"/>
  <c r="O42" i="6"/>
  <c r="O13" i="6"/>
  <c r="O241" i="6"/>
  <c r="U14" i="6"/>
  <c r="L117" i="6"/>
  <c r="O117" i="6"/>
  <c r="L100" i="6"/>
  <c r="O100" i="6" s="1"/>
  <c r="L87" i="6"/>
  <c r="O87" i="6" s="1"/>
  <c r="L76" i="6"/>
  <c r="O26" i="6"/>
  <c r="L243" i="6"/>
  <c r="O264" i="6"/>
  <c r="U284" i="6"/>
  <c r="L165" i="6"/>
  <c r="O165" i="6" s="1"/>
  <c r="L116" i="6"/>
  <c r="O116" i="6" s="1"/>
  <c r="L97" i="6"/>
  <c r="O97" i="6" s="1"/>
  <c r="L86" i="6"/>
  <c r="O86" i="6" s="1"/>
  <c r="L57" i="6"/>
  <c r="O57" i="6" s="1"/>
  <c r="L19" i="6"/>
  <c r="O19" i="6"/>
  <c r="L8" i="6"/>
  <c r="O8" i="6" s="1"/>
  <c r="O214" i="6"/>
  <c r="O5" i="6"/>
  <c r="O221" i="6"/>
  <c r="L185" i="6"/>
  <c r="O185" i="6"/>
  <c r="O178" i="6"/>
  <c r="L41" i="6"/>
  <c r="O41" i="6" s="1"/>
  <c r="L24" i="6"/>
  <c r="O24" i="6" s="1"/>
  <c r="L186" i="6"/>
  <c r="O186" i="6" s="1"/>
  <c r="O267" i="6"/>
  <c r="U244" i="6"/>
  <c r="U97" i="6"/>
  <c r="O92" i="6"/>
  <c r="U279" i="6"/>
  <c r="O140" i="6"/>
  <c r="O15" i="6"/>
  <c r="O161" i="6"/>
  <c r="O69" i="6"/>
  <c r="O205" i="6"/>
  <c r="O204" i="6"/>
  <c r="L182" i="6"/>
  <c r="O182" i="6" s="1"/>
  <c r="O180" i="6"/>
  <c r="L177" i="6"/>
  <c r="O177" i="6" s="1"/>
  <c r="O173" i="6"/>
  <c r="L152" i="6"/>
  <c r="O152" i="6" s="1"/>
  <c r="L132" i="6"/>
  <c r="O132" i="6" s="1"/>
  <c r="O130" i="6"/>
  <c r="L127" i="6"/>
  <c r="O127" i="6"/>
  <c r="O121" i="6"/>
  <c r="L114" i="6"/>
  <c r="O114" i="6"/>
  <c r="O110" i="6"/>
  <c r="L55" i="6"/>
  <c r="O55" i="6" s="1"/>
  <c r="O44" i="6"/>
  <c r="L21" i="6"/>
  <c r="O21" i="6" s="1"/>
  <c r="L17" i="6"/>
  <c r="O17" i="6" s="1"/>
  <c r="O147" i="6"/>
  <c r="O237" i="6"/>
  <c r="O240" i="6"/>
  <c r="L191" i="6"/>
  <c r="O191" i="6"/>
  <c r="L234" i="6"/>
  <c r="O234" i="6"/>
  <c r="U131" i="6"/>
  <c r="L39" i="6"/>
  <c r="O39" i="6"/>
  <c r="U166" i="6"/>
  <c r="O183" i="6"/>
  <c r="L158" i="6"/>
  <c r="O158" i="6" s="1"/>
  <c r="O153" i="6"/>
  <c r="O133" i="6"/>
  <c r="O128" i="6"/>
  <c r="L82" i="6"/>
  <c r="O82" i="6" s="1"/>
  <c r="L256" i="6"/>
  <c r="O256" i="6"/>
  <c r="U268" i="6"/>
  <c r="O228" i="6"/>
  <c r="U201" i="6"/>
  <c r="L212" i="6"/>
  <c r="O212" i="6" s="1"/>
  <c r="O203" i="6"/>
  <c r="L199" i="6"/>
  <c r="O199" i="6" s="1"/>
  <c r="L172" i="6"/>
  <c r="O172" i="6" s="1"/>
  <c r="O166" i="6"/>
  <c r="L120" i="6"/>
  <c r="O120" i="6"/>
  <c r="L109" i="6"/>
  <c r="O109" i="6" s="1"/>
  <c r="L80" i="6"/>
  <c r="O80" i="6" s="1"/>
  <c r="L65" i="6"/>
  <c r="O65" i="6"/>
  <c r="O58" i="6"/>
  <c r="L43" i="6"/>
  <c r="O43" i="6"/>
  <c r="L30" i="6"/>
  <c r="O30" i="6"/>
  <c r="L238" i="6"/>
  <c r="O238" i="6"/>
  <c r="L280" i="6"/>
  <c r="O280" i="6" s="1"/>
  <c r="O268" i="6"/>
  <c r="O273" i="6"/>
  <c r="L282" i="6"/>
  <c r="O282" i="6" s="1"/>
  <c r="L213" i="6" l="1"/>
  <c r="O213" i="6" s="1"/>
  <c r="L33" i="6"/>
  <c r="O33" i="6" s="1"/>
  <c r="L22" i="6"/>
  <c r="O22" i="6" s="1"/>
  <c r="L52" i="7"/>
  <c r="O52" i="7" s="1"/>
  <c r="M12" i="2"/>
  <c r="N12" i="2" s="1"/>
  <c r="O12" i="2" s="1"/>
  <c r="L24" i="2"/>
  <c r="M24" i="2" s="1"/>
  <c r="N24" i="2" s="1"/>
  <c r="O24" i="2" s="1"/>
  <c r="L106" i="2"/>
  <c r="M106" i="2" s="1"/>
  <c r="N106" i="2" s="1"/>
  <c r="O106" i="2" s="1"/>
  <c r="L210" i="2"/>
  <c r="M210" i="2" s="1"/>
  <c r="N210" i="2" s="1"/>
  <c r="O210" i="2" s="1"/>
  <c r="O222" i="6"/>
  <c r="O188" i="6"/>
  <c r="M50" i="2"/>
  <c r="N50" i="2" s="1"/>
  <c r="O50" i="2" s="1"/>
  <c r="M26" i="2"/>
  <c r="N26" i="2" s="1"/>
  <c r="O26" i="2" s="1"/>
  <c r="M225" i="2"/>
  <c r="N225" i="2" s="1"/>
  <c r="O225" i="2" s="1"/>
  <c r="O54" i="6"/>
  <c r="U36" i="6"/>
  <c r="U285" i="6" s="1"/>
  <c r="O39" i="7"/>
  <c r="O103" i="6"/>
  <c r="M51" i="2"/>
  <c r="N51" i="2" s="1"/>
  <c r="O51" i="2" s="1"/>
  <c r="O64" i="6"/>
  <c r="O28" i="6"/>
  <c r="L241" i="2"/>
  <c r="M241" i="2" s="1"/>
  <c r="N241" i="2" s="1"/>
  <c r="O241" i="2" s="1"/>
  <c r="O194" i="6"/>
  <c r="O88" i="6"/>
  <c r="O12" i="7"/>
  <c r="L373" i="2"/>
  <c r="M373" i="2" s="1"/>
  <c r="N373" i="2" s="1"/>
  <c r="O373" i="2" s="1"/>
  <c r="O184" i="6"/>
  <c r="L55" i="2"/>
  <c r="M55" i="2"/>
  <c r="N55" i="2" s="1"/>
  <c r="O55" i="2" s="1"/>
  <c r="M68" i="2"/>
  <c r="N68" i="2" s="1"/>
  <c r="O68" i="2" s="1"/>
  <c r="L68" i="2"/>
  <c r="M9" i="2"/>
  <c r="N9" i="2" s="1"/>
  <c r="O9" i="2" s="1"/>
  <c r="L21" i="2"/>
  <c r="M21" i="2" s="1"/>
  <c r="N21" i="2" s="1"/>
  <c r="O21" i="2" s="1"/>
  <c r="L206" i="2"/>
  <c r="M206" i="2" s="1"/>
  <c r="N206" i="2" s="1"/>
  <c r="O206" i="2" s="1"/>
  <c r="L162" i="6"/>
  <c r="O162" i="6" s="1"/>
  <c r="O224" i="6"/>
  <c r="O181" i="6"/>
  <c r="O78" i="6"/>
  <c r="T6" i="7"/>
  <c r="O108" i="6"/>
  <c r="O67" i="7"/>
  <c r="M195" i="2"/>
  <c r="N195" i="2" s="1"/>
  <c r="O195" i="2" s="1"/>
  <c r="L195" i="2"/>
  <c r="O8" i="7"/>
  <c r="L12" i="2"/>
  <c r="L235" i="2"/>
  <c r="M235" i="2" s="1"/>
  <c r="N235" i="2" s="1"/>
  <c r="O235" i="2" s="1"/>
  <c r="M328" i="2"/>
  <c r="N328" i="2" s="1"/>
  <c r="O328" i="2" s="1"/>
  <c r="M692" i="2"/>
  <c r="N692" i="2" s="1"/>
  <c r="O692" i="2" s="1"/>
  <c r="L723" i="2"/>
  <c r="M723" i="2" s="1"/>
  <c r="N723" i="2" s="1"/>
  <c r="O723" i="2" s="1"/>
  <c r="M792" i="2"/>
  <c r="N792" i="2" s="1"/>
  <c r="O792" i="2" s="1"/>
  <c r="L841" i="2"/>
  <c r="M841" i="2" s="1"/>
  <c r="N841" i="2" s="1"/>
  <c r="O841" i="2" s="1"/>
  <c r="L928" i="2"/>
  <c r="M928" i="2" s="1"/>
  <c r="N928" i="2" s="1"/>
  <c r="O928" i="2" s="1"/>
  <c r="J348" i="8"/>
  <c r="K348" i="8" s="1"/>
  <c r="L348" i="8" s="1"/>
  <c r="J433" i="8"/>
  <c r="K433" i="8" s="1"/>
  <c r="L433" i="8" s="1"/>
  <c r="J777" i="8"/>
  <c r="K777" i="8" s="1"/>
  <c r="L777" i="8" s="1"/>
  <c r="M285" i="6"/>
  <c r="L279" i="6"/>
  <c r="O279" i="6" s="1"/>
  <c r="M359" i="2"/>
  <c r="N359" i="2" s="1"/>
  <c r="O359" i="2" s="1"/>
  <c r="K367" i="8"/>
  <c r="L367" i="8" s="1"/>
  <c r="K904" i="8"/>
  <c r="L904" i="8" s="1"/>
  <c r="M106" i="5"/>
  <c r="N106" i="5" s="1"/>
  <c r="O106" i="5" s="1"/>
  <c r="V9" i="6"/>
  <c r="V285" i="6" s="1"/>
  <c r="N112" i="7"/>
  <c r="M539" i="2"/>
  <c r="N539" i="2" s="1"/>
  <c r="O539" i="2" s="1"/>
  <c r="K388" i="8"/>
  <c r="L388" i="8" s="1"/>
  <c r="K542" i="8"/>
  <c r="L542" i="8" s="1"/>
  <c r="K721" i="8"/>
  <c r="L721" i="8" s="1"/>
  <c r="J788" i="8"/>
  <c r="K788" i="8" s="1"/>
  <c r="L788" i="8" s="1"/>
  <c r="U112" i="7"/>
  <c r="M917" i="2"/>
  <c r="N917" i="2" s="1"/>
  <c r="O917" i="2" s="1"/>
  <c r="K95" i="8"/>
  <c r="L95" i="8" s="1"/>
  <c r="K82" i="11"/>
  <c r="L82" i="11" s="1"/>
  <c r="M294" i="2"/>
  <c r="N294" i="2" s="1"/>
  <c r="O294" i="2" s="1"/>
  <c r="M315" i="2"/>
  <c r="N315" i="2" s="1"/>
  <c r="O315" i="2" s="1"/>
  <c r="M419" i="2"/>
  <c r="N419" i="2" s="1"/>
  <c r="O419" i="2" s="1"/>
  <c r="M441" i="2"/>
  <c r="N441" i="2" s="1"/>
  <c r="O441" i="2" s="1"/>
  <c r="M964" i="2"/>
  <c r="N964" i="2" s="1"/>
  <c r="O964" i="2" s="1"/>
  <c r="O83" i="7"/>
  <c r="M200" i="2"/>
  <c r="N200" i="2" s="1"/>
  <c r="O200" i="2" s="1"/>
  <c r="K545" i="8"/>
  <c r="L545" i="8" s="1"/>
  <c r="K189" i="11"/>
  <c r="L189" i="11" s="1"/>
  <c r="M522" i="2"/>
  <c r="N522" i="2" s="1"/>
  <c r="O522" i="2" s="1"/>
  <c r="K455" i="8"/>
  <c r="L455" i="8" s="1"/>
  <c r="K757" i="8"/>
  <c r="L757" i="8" s="1"/>
  <c r="O252" i="6"/>
  <c r="M296" i="2"/>
  <c r="N296" i="2" s="1"/>
  <c r="O296" i="2" s="1"/>
  <c r="M489" i="2"/>
  <c r="N489" i="2" s="1"/>
  <c r="O489" i="2" s="1"/>
  <c r="M556" i="2"/>
  <c r="N556" i="2" s="1"/>
  <c r="O556" i="2" s="1"/>
  <c r="M740" i="2"/>
  <c r="N740" i="2" s="1"/>
  <c r="O740" i="2" s="1"/>
  <c r="M785" i="2"/>
  <c r="N785" i="2" s="1"/>
  <c r="O785" i="2" s="1"/>
  <c r="K400" i="8"/>
  <c r="L400" i="8" s="1"/>
  <c r="K475" i="8"/>
  <c r="L475" i="8" s="1"/>
  <c r="K495" i="8"/>
  <c r="L495" i="8" s="1"/>
  <c r="K571" i="8"/>
  <c r="L571" i="8" s="1"/>
  <c r="K747" i="8"/>
  <c r="L747" i="8" s="1"/>
  <c r="J757" i="8"/>
  <c r="K771" i="8"/>
  <c r="L771" i="8" s="1"/>
  <c r="K204" i="11"/>
  <c r="L204" i="11" s="1"/>
  <c r="W285" i="6"/>
  <c r="M317" i="2"/>
  <c r="N317" i="2" s="1"/>
  <c r="O317" i="2" s="1"/>
  <c r="M353" i="2"/>
  <c r="N353" i="2" s="1"/>
  <c r="O353" i="2" s="1"/>
  <c r="M410" i="2"/>
  <c r="N410" i="2" s="1"/>
  <c r="O410" i="2" s="1"/>
  <c r="M434" i="2"/>
  <c r="N434" i="2" s="1"/>
  <c r="O434" i="2" s="1"/>
  <c r="M444" i="2"/>
  <c r="N444" i="2" s="1"/>
  <c r="O444" i="2" s="1"/>
  <c r="M534" i="2"/>
  <c r="N534" i="2" s="1"/>
  <c r="O534" i="2" s="1"/>
  <c r="M661" i="2"/>
  <c r="N661" i="2" s="1"/>
  <c r="O661" i="2" s="1"/>
  <c r="K363" i="8"/>
  <c r="L363" i="8" s="1"/>
  <c r="K438" i="8"/>
  <c r="L438" i="8" s="1"/>
  <c r="K457" i="8"/>
  <c r="L457" i="8" s="1"/>
  <c r="K715" i="8"/>
  <c r="L715" i="8" s="1"/>
  <c r="M160" i="2"/>
  <c r="N160" i="2" s="1"/>
  <c r="O160" i="2" s="1"/>
  <c r="M234" i="2"/>
  <c r="N234" i="2" s="1"/>
  <c r="O234" i="2" s="1"/>
  <c r="M641" i="2"/>
  <c r="N641" i="2" s="1"/>
  <c r="O641" i="2" s="1"/>
  <c r="J88" i="8"/>
  <c r="K88" i="8" s="1"/>
  <c r="L88" i="8" s="1"/>
  <c r="K188" i="8"/>
  <c r="L188" i="8" s="1"/>
  <c r="J715" i="8"/>
  <c r="M34" i="5"/>
  <c r="N34" i="5" s="1"/>
  <c r="O34" i="5" s="1"/>
  <c r="M687" i="2"/>
  <c r="N687" i="2" s="1"/>
  <c r="O687" i="2" s="1"/>
  <c r="S112" i="7"/>
  <c r="M334" i="2"/>
  <c r="N334" i="2" s="1"/>
  <c r="O334" i="2" s="1"/>
  <c r="M881" i="2"/>
  <c r="N881" i="2" s="1"/>
  <c r="O881" i="2" s="1"/>
  <c r="K42" i="8"/>
  <c r="L42" i="8" s="1"/>
  <c r="K152" i="8"/>
  <c r="L152" i="8" s="1"/>
  <c r="K666" i="8"/>
  <c r="L666" i="8" s="1"/>
  <c r="K773" i="8"/>
  <c r="L773" i="8" s="1"/>
  <c r="W112" i="7"/>
  <c r="O208" i="6"/>
  <c r="O118" i="6"/>
  <c r="M71" i="2"/>
  <c r="N71" i="2" s="1"/>
  <c r="O71" i="2" s="1"/>
  <c r="M112" i="2"/>
  <c r="N112" i="2" s="1"/>
  <c r="O112" i="2" s="1"/>
  <c r="M197" i="2"/>
  <c r="N197" i="2" s="1"/>
  <c r="O197" i="2" s="1"/>
  <c r="M258" i="2"/>
  <c r="N258" i="2" s="1"/>
  <c r="O258" i="2" s="1"/>
  <c r="M267" i="2"/>
  <c r="N267" i="2" s="1"/>
  <c r="O267" i="2" s="1"/>
  <c r="M290" i="2"/>
  <c r="N290" i="2" s="1"/>
  <c r="O290" i="2" s="1"/>
  <c r="M369" i="2"/>
  <c r="N369" i="2" s="1"/>
  <c r="O369" i="2" s="1"/>
  <c r="M643" i="2"/>
  <c r="N643" i="2" s="1"/>
  <c r="O643" i="2" s="1"/>
  <c r="M832" i="2"/>
  <c r="N832" i="2" s="1"/>
  <c r="O832" i="2" s="1"/>
  <c r="K357" i="8"/>
  <c r="L357" i="8" s="1"/>
  <c r="K633" i="8"/>
  <c r="L633" i="8" s="1"/>
  <c r="V112" i="7"/>
  <c r="T108" i="7"/>
  <c r="O34" i="7"/>
  <c r="O24" i="7"/>
  <c r="M227" i="2"/>
  <c r="N227" i="2" s="1"/>
  <c r="O227" i="2" s="1"/>
  <c r="M238" i="2"/>
  <c r="N238" i="2" s="1"/>
  <c r="O238" i="2" s="1"/>
  <c r="M319" i="2"/>
  <c r="N319" i="2" s="1"/>
  <c r="O319" i="2" s="1"/>
  <c r="M336" i="2"/>
  <c r="N336" i="2" s="1"/>
  <c r="O336" i="2" s="1"/>
  <c r="M379" i="2"/>
  <c r="N379" i="2" s="1"/>
  <c r="O379" i="2" s="1"/>
  <c r="M905" i="2"/>
  <c r="N905" i="2" s="1"/>
  <c r="O905" i="2" s="1"/>
  <c r="P905" i="2" s="1"/>
  <c r="R905" i="2" s="1"/>
  <c r="M960" i="2"/>
  <c r="N960" i="2" s="1"/>
  <c r="O960" i="2" s="1"/>
  <c r="K387" i="8"/>
  <c r="L387" i="8" s="1"/>
  <c r="K396" i="8"/>
  <c r="L396" i="8" s="1"/>
  <c r="K413" i="8"/>
  <c r="L413" i="8" s="1"/>
  <c r="K479" i="8"/>
  <c r="L479" i="8" s="1"/>
  <c r="K612" i="8"/>
  <c r="L612" i="8" s="1"/>
  <c r="J728" i="8"/>
  <c r="K728" i="8" s="1"/>
  <c r="L728" i="8" s="1"/>
  <c r="L123" i="2"/>
  <c r="M123" i="2" s="1"/>
  <c r="N123" i="2" s="1"/>
  <c r="O123" i="2" s="1"/>
  <c r="L269" i="2"/>
  <c r="M269" i="2" s="1"/>
  <c r="N269" i="2" s="1"/>
  <c r="O269" i="2" s="1"/>
  <c r="M654" i="2"/>
  <c r="N654" i="2" s="1"/>
  <c r="O654" i="2" s="1"/>
  <c r="L778" i="2"/>
  <c r="M778" i="2" s="1"/>
  <c r="N778" i="2" s="1"/>
  <c r="O778" i="2" s="1"/>
  <c r="J422" i="8"/>
  <c r="K422" i="8" s="1"/>
  <c r="L422" i="8" s="1"/>
  <c r="K441" i="8"/>
  <c r="L441" i="8" s="1"/>
  <c r="K764" i="8"/>
  <c r="L764" i="8" s="1"/>
  <c r="J786" i="8"/>
  <c r="K786" i="8" s="1"/>
  <c r="L786" i="8" s="1"/>
  <c r="J889" i="8"/>
  <c r="K889" i="8" s="1"/>
  <c r="L889" i="8" s="1"/>
  <c r="K930" i="8"/>
  <c r="L930" i="8" s="1"/>
  <c r="R969" i="2"/>
  <c r="N5" i="5"/>
  <c r="M8" i="2"/>
  <c r="O5" i="2"/>
  <c r="P969" i="2"/>
  <c r="T112" i="7"/>
  <c r="O52" i="6"/>
  <c r="O18" i="6"/>
  <c r="O84" i="6"/>
  <c r="L101" i="6"/>
  <c r="O101" i="6" s="1"/>
  <c r="O69" i="7"/>
  <c r="O41" i="7"/>
  <c r="O68" i="7"/>
  <c r="O30" i="7"/>
  <c r="L210" i="6"/>
  <c r="O210" i="6"/>
  <c r="O61" i="6"/>
  <c r="M133" i="2"/>
  <c r="N133" i="2" s="1"/>
  <c r="O133" i="2" s="1"/>
  <c r="O49" i="6"/>
  <c r="L29" i="6"/>
  <c r="O29" i="6" s="1"/>
  <c r="L219" i="6"/>
  <c r="O219" i="6" s="1"/>
  <c r="L15" i="2"/>
  <c r="M61" i="2"/>
  <c r="N61" i="2" s="1"/>
  <c r="O61" i="2" s="1"/>
  <c r="L88" i="2"/>
  <c r="M88" i="2" s="1"/>
  <c r="N88" i="2" s="1"/>
  <c r="O88" i="2" s="1"/>
  <c r="O170" i="6"/>
  <c r="L89" i="2"/>
  <c r="M89" i="2" s="1"/>
  <c r="N89" i="2" s="1"/>
  <c r="O89" i="2" s="1"/>
  <c r="O216" i="6"/>
  <c r="O125" i="6"/>
  <c r="O105" i="6"/>
  <c r="O10" i="7"/>
  <c r="O169" i="6"/>
  <c r="L157" i="6"/>
  <c r="O157" i="6"/>
  <c r="O144" i="6"/>
  <c r="L196" i="6"/>
  <c r="O196" i="6" s="1"/>
  <c r="O143" i="6"/>
  <c r="O26" i="7"/>
  <c r="M19" i="2"/>
  <c r="N19" i="2" s="1"/>
  <c r="O19" i="2" s="1"/>
  <c r="L120" i="2"/>
  <c r="M120" i="2" s="1"/>
  <c r="N120" i="2" s="1"/>
  <c r="O120" i="2" s="1"/>
  <c r="O141" i="6"/>
  <c r="O74" i="6"/>
  <c r="L52" i="6"/>
  <c r="O43" i="7"/>
  <c r="L102" i="6"/>
  <c r="O102" i="6"/>
  <c r="L84" i="6"/>
  <c r="O50" i="7"/>
  <c r="O16" i="7"/>
  <c r="O174" i="6"/>
  <c r="O163" i="6"/>
  <c r="L163" i="6"/>
  <c r="L69" i="7"/>
  <c r="L188" i="2"/>
  <c r="M188" i="2" s="1"/>
  <c r="N188" i="2" s="1"/>
  <c r="O188" i="2" s="1"/>
  <c r="M333" i="2"/>
  <c r="N333" i="2" s="1"/>
  <c r="O333" i="2" s="1"/>
  <c r="L340" i="2"/>
  <c r="M340" i="2" s="1"/>
  <c r="N340" i="2" s="1"/>
  <c r="O340" i="2" s="1"/>
  <c r="L158" i="2"/>
  <c r="M158" i="2" s="1"/>
  <c r="N158" i="2" s="1"/>
  <c r="O158" i="2" s="1"/>
  <c r="L208" i="2"/>
  <c r="M208" i="2"/>
  <c r="N208" i="2" s="1"/>
  <c r="O208" i="2" s="1"/>
  <c r="L291" i="2"/>
  <c r="M291" i="2"/>
  <c r="N291" i="2" s="1"/>
  <c r="O291" i="2" s="1"/>
  <c r="M481" i="2"/>
  <c r="N481" i="2" s="1"/>
  <c r="O481" i="2" s="1"/>
  <c r="L363" i="2"/>
  <c r="M363" i="2"/>
  <c r="N363" i="2" s="1"/>
  <c r="O363" i="2" s="1"/>
  <c r="L84" i="2"/>
  <c r="M84" i="2" s="1"/>
  <c r="N84" i="2" s="1"/>
  <c r="O84" i="2" s="1"/>
  <c r="L176" i="2"/>
  <c r="M176" i="2" s="1"/>
  <c r="N176" i="2" s="1"/>
  <c r="O176" i="2" s="1"/>
  <c r="M292" i="2"/>
  <c r="N292" i="2" s="1"/>
  <c r="O292" i="2" s="1"/>
  <c r="M455" i="2"/>
  <c r="N455" i="2" s="1"/>
  <c r="O455" i="2" s="1"/>
  <c r="K26" i="8"/>
  <c r="L26" i="8" s="1"/>
  <c r="M316" i="2"/>
  <c r="N316" i="2" s="1"/>
  <c r="O316" i="2" s="1"/>
  <c r="M425" i="2"/>
  <c r="N425" i="2" s="1"/>
  <c r="O425" i="2" s="1"/>
  <c r="M155" i="2"/>
  <c r="N155" i="2" s="1"/>
  <c r="O155" i="2" s="1"/>
  <c r="M417" i="2"/>
  <c r="N417" i="2" s="1"/>
  <c r="O417" i="2" s="1"/>
  <c r="M543" i="2"/>
  <c r="N543" i="2" s="1"/>
  <c r="O543" i="2" s="1"/>
  <c r="L287" i="2"/>
  <c r="M287" i="2"/>
  <c r="N287" i="2" s="1"/>
  <c r="O287" i="2" s="1"/>
  <c r="L356" i="2"/>
  <c r="M356" i="2" s="1"/>
  <c r="N356" i="2" s="1"/>
  <c r="O356" i="2" s="1"/>
  <c r="L388" i="2"/>
  <c r="M388" i="2" s="1"/>
  <c r="N388" i="2" s="1"/>
  <c r="O388" i="2" s="1"/>
  <c r="L428" i="2"/>
  <c r="M428" i="2" s="1"/>
  <c r="N428" i="2" s="1"/>
  <c r="O428" i="2" s="1"/>
  <c r="L589" i="2"/>
  <c r="M589" i="2" s="1"/>
  <c r="N589" i="2" s="1"/>
  <c r="O589" i="2" s="1"/>
  <c r="L77" i="6"/>
  <c r="O77" i="6"/>
  <c r="M78" i="2"/>
  <c r="N78" i="2" s="1"/>
  <c r="O78" i="2" s="1"/>
  <c r="M199" i="2"/>
  <c r="N199" i="2" s="1"/>
  <c r="O199" i="2" s="1"/>
  <c r="O168" i="6"/>
  <c r="O111" i="6"/>
  <c r="O75" i="6"/>
  <c r="O59" i="6"/>
  <c r="M144" i="2"/>
  <c r="N144" i="2" s="1"/>
  <c r="O144" i="2" s="1"/>
  <c r="M149" i="2"/>
  <c r="N149" i="2" s="1"/>
  <c r="O149" i="2" s="1"/>
  <c r="M289" i="2"/>
  <c r="N289" i="2" s="1"/>
  <c r="O289" i="2" s="1"/>
  <c r="M337" i="2"/>
  <c r="N337" i="2" s="1"/>
  <c r="O337" i="2" s="1"/>
  <c r="M520" i="2"/>
  <c r="N520" i="2" s="1"/>
  <c r="O520" i="2" s="1"/>
  <c r="O220" i="6"/>
  <c r="L212" i="2"/>
  <c r="M212" i="2" s="1"/>
  <c r="N212" i="2" s="1"/>
  <c r="O212" i="2" s="1"/>
  <c r="L381" i="2"/>
  <c r="M381" i="2"/>
  <c r="N381" i="2" s="1"/>
  <c r="O381" i="2" s="1"/>
  <c r="L583" i="2"/>
  <c r="M583" i="2"/>
  <c r="N583" i="2" s="1"/>
  <c r="O583" i="2" s="1"/>
  <c r="L245" i="2"/>
  <c r="M245" i="2" s="1"/>
  <c r="N245" i="2" s="1"/>
  <c r="O245" i="2" s="1"/>
  <c r="M323" i="2"/>
  <c r="N323" i="2" s="1"/>
  <c r="O323" i="2" s="1"/>
  <c r="O94" i="6"/>
  <c r="M164" i="2"/>
  <c r="N164" i="2" s="1"/>
  <c r="O164" i="2" s="1"/>
  <c r="M402" i="2"/>
  <c r="N402" i="2" s="1"/>
  <c r="O402" i="2" s="1"/>
  <c r="L825" i="2"/>
  <c r="M825" i="2" s="1"/>
  <c r="N825" i="2" s="1"/>
  <c r="O825" i="2" s="1"/>
  <c r="L854" i="2"/>
  <c r="M854" i="2" s="1"/>
  <c r="N854" i="2" s="1"/>
  <c r="O854" i="2" s="1"/>
  <c r="L935" i="2"/>
  <c r="M935" i="2" s="1"/>
  <c r="N935" i="2" s="1"/>
  <c r="O935" i="2" s="1"/>
  <c r="J80" i="8"/>
  <c r="K80" i="8"/>
  <c r="L80" i="8" s="1"/>
  <c r="J132" i="8"/>
  <c r="K132" i="8"/>
  <c r="L132" i="8" s="1"/>
  <c r="K540" i="8"/>
  <c r="L540" i="8" s="1"/>
  <c r="M498" i="2"/>
  <c r="N498" i="2" s="1"/>
  <c r="O498" i="2" s="1"/>
  <c r="M532" i="2"/>
  <c r="N532" i="2" s="1"/>
  <c r="O532" i="2" s="1"/>
  <c r="M551" i="2"/>
  <c r="N551" i="2" s="1"/>
  <c r="O551" i="2" s="1"/>
  <c r="M584" i="2"/>
  <c r="N584" i="2" s="1"/>
  <c r="O584" i="2" s="1"/>
  <c r="M604" i="2"/>
  <c r="N604" i="2" s="1"/>
  <c r="O604" i="2" s="1"/>
  <c r="M698" i="2"/>
  <c r="N698" i="2" s="1"/>
  <c r="O698" i="2" s="1"/>
  <c r="M766" i="2"/>
  <c r="N766" i="2" s="1"/>
  <c r="O766" i="2" s="1"/>
  <c r="M774" i="2"/>
  <c r="N774" i="2" s="1"/>
  <c r="O774" i="2" s="1"/>
  <c r="M862" i="2"/>
  <c r="N862" i="2" s="1"/>
  <c r="O862" i="2" s="1"/>
  <c r="K72" i="8"/>
  <c r="L72" i="8" s="1"/>
  <c r="J391" i="8"/>
  <c r="K391" i="8"/>
  <c r="L391" i="8" s="1"/>
  <c r="K481" i="8"/>
  <c r="L481" i="8" s="1"/>
  <c r="J540" i="8"/>
  <c r="K759" i="8"/>
  <c r="L759" i="8" s="1"/>
  <c r="M506" i="2"/>
  <c r="N506" i="2" s="1"/>
  <c r="O506" i="2" s="1"/>
  <c r="M590" i="2"/>
  <c r="N590" i="2" s="1"/>
  <c r="O590" i="2" s="1"/>
  <c r="M748" i="2"/>
  <c r="N748" i="2" s="1"/>
  <c r="O748" i="2" s="1"/>
  <c r="M856" i="2"/>
  <c r="N856" i="2" s="1"/>
  <c r="O856" i="2" s="1"/>
  <c r="J15" i="8"/>
  <c r="K15" i="8" s="1"/>
  <c r="L15" i="8" s="1"/>
  <c r="K87" i="8"/>
  <c r="L87" i="8" s="1"/>
  <c r="J465" i="8"/>
  <c r="K465" i="8"/>
  <c r="L465" i="8" s="1"/>
  <c r="L223" i="5"/>
  <c r="M223" i="5"/>
  <c r="N223" i="5" s="1"/>
  <c r="O223" i="5" s="1"/>
  <c r="M567" i="2"/>
  <c r="N567" i="2" s="1"/>
  <c r="O567" i="2" s="1"/>
  <c r="L847" i="2"/>
  <c r="M847" i="2" s="1"/>
  <c r="N847" i="2" s="1"/>
  <c r="O847" i="2" s="1"/>
  <c r="K144" i="8"/>
  <c r="L144" i="8" s="1"/>
  <c r="K172" i="8"/>
  <c r="L172" i="8" s="1"/>
  <c r="K392" i="8"/>
  <c r="L392" i="8" s="1"/>
  <c r="K456" i="8"/>
  <c r="L456" i="8" s="1"/>
  <c r="K950" i="8"/>
  <c r="L950" i="8" s="1"/>
  <c r="J950" i="8"/>
  <c r="M638" i="2"/>
  <c r="N638" i="2" s="1"/>
  <c r="O638" i="2" s="1"/>
  <c r="J393" i="8"/>
  <c r="K393" i="8"/>
  <c r="L393" i="8" s="1"/>
  <c r="J432" i="8"/>
  <c r="K432" i="8" s="1"/>
  <c r="L432" i="8" s="1"/>
  <c r="M715" i="2"/>
  <c r="N715" i="2" s="1"/>
  <c r="O715" i="2" s="1"/>
  <c r="J27" i="8"/>
  <c r="K27" i="8" s="1"/>
  <c r="L27" i="8" s="1"/>
  <c r="J104" i="8"/>
  <c r="K104" i="8" s="1"/>
  <c r="L104" i="8" s="1"/>
  <c r="K358" i="8"/>
  <c r="L358" i="8" s="1"/>
  <c r="M529" i="2"/>
  <c r="N529" i="2" s="1"/>
  <c r="O529" i="2" s="1"/>
  <c r="M547" i="2"/>
  <c r="N547" i="2" s="1"/>
  <c r="O547" i="2" s="1"/>
  <c r="M622" i="2"/>
  <c r="N622" i="2" s="1"/>
  <c r="O622" i="2" s="1"/>
  <c r="M660" i="2"/>
  <c r="N660" i="2" s="1"/>
  <c r="O660" i="2" s="1"/>
  <c r="M675" i="2"/>
  <c r="N675" i="2" s="1"/>
  <c r="O675" i="2" s="1"/>
  <c r="M789" i="2"/>
  <c r="N789" i="2" s="1"/>
  <c r="O789" i="2" s="1"/>
  <c r="L884" i="2"/>
  <c r="M884" i="2" s="1"/>
  <c r="N884" i="2" s="1"/>
  <c r="O884" i="2" s="1"/>
  <c r="K17" i="8"/>
  <c r="L17" i="8" s="1"/>
  <c r="K350" i="8"/>
  <c r="L350" i="8" s="1"/>
  <c r="K562" i="8"/>
  <c r="L562" i="8" s="1"/>
  <c r="J572" i="8"/>
  <c r="K572" i="8"/>
  <c r="L572" i="8" s="1"/>
  <c r="J582" i="8"/>
  <c r="K582" i="8"/>
  <c r="L582" i="8" s="1"/>
  <c r="K751" i="8"/>
  <c r="L751" i="8" s="1"/>
  <c r="M392" i="2"/>
  <c r="N392" i="2" s="1"/>
  <c r="O392" i="2" s="1"/>
  <c r="M459" i="2"/>
  <c r="N459" i="2" s="1"/>
  <c r="O459" i="2" s="1"/>
  <c r="L877" i="2"/>
  <c r="M877" i="2" s="1"/>
  <c r="N877" i="2" s="1"/>
  <c r="O877" i="2" s="1"/>
  <c r="J136" i="8"/>
  <c r="K136" i="8" s="1"/>
  <c r="L136" i="8" s="1"/>
  <c r="J533" i="8"/>
  <c r="K533" i="8" s="1"/>
  <c r="L533" i="8" s="1"/>
  <c r="J614" i="8"/>
  <c r="K614" i="8" s="1"/>
  <c r="L614" i="8" s="1"/>
  <c r="K804" i="8"/>
  <c r="L804" i="8" s="1"/>
  <c r="K9" i="8"/>
  <c r="L9" i="8" s="1"/>
  <c r="K416" i="8"/>
  <c r="L416" i="8" s="1"/>
  <c r="K555" i="8"/>
  <c r="L555" i="8" s="1"/>
  <c r="J793" i="8"/>
  <c r="K793" i="8"/>
  <c r="L793" i="8" s="1"/>
  <c r="M569" i="2"/>
  <c r="N569" i="2" s="1"/>
  <c r="O569" i="2" s="1"/>
  <c r="M640" i="2"/>
  <c r="N640" i="2" s="1"/>
  <c r="O640" i="2" s="1"/>
  <c r="M701" i="2"/>
  <c r="N701" i="2" s="1"/>
  <c r="O701" i="2" s="1"/>
  <c r="J425" i="8"/>
  <c r="K425" i="8" s="1"/>
  <c r="L425" i="8" s="1"/>
  <c r="K584" i="8"/>
  <c r="L584" i="8" s="1"/>
  <c r="K753" i="8"/>
  <c r="L753" i="8" s="1"/>
  <c r="L831" i="2"/>
  <c r="M831" i="2" s="1"/>
  <c r="N831" i="2" s="1"/>
  <c r="O831" i="2" s="1"/>
  <c r="K84" i="8"/>
  <c r="L84" i="8" s="1"/>
  <c r="K417" i="8"/>
  <c r="L417" i="8" s="1"/>
  <c r="K23" i="8"/>
  <c r="L23" i="8" s="1"/>
  <c r="M446" i="2"/>
  <c r="N446" i="2" s="1"/>
  <c r="O446" i="2" s="1"/>
  <c r="M548" i="2"/>
  <c r="N548" i="2" s="1"/>
  <c r="O548" i="2" s="1"/>
  <c r="M887" i="2"/>
  <c r="N887" i="2" s="1"/>
  <c r="O887" i="2" s="1"/>
  <c r="K78" i="8"/>
  <c r="L78" i="8" s="1"/>
  <c r="K148" i="8"/>
  <c r="L148" i="8" s="1"/>
  <c r="K156" i="8"/>
  <c r="L156" i="8" s="1"/>
  <c r="J344" i="8"/>
  <c r="K344" i="8"/>
  <c r="L344" i="8" s="1"/>
  <c r="K556" i="8"/>
  <c r="L556" i="8" s="1"/>
  <c r="M626" i="2"/>
  <c r="N626" i="2" s="1"/>
  <c r="O626" i="2" s="1"/>
  <c r="J12" i="8"/>
  <c r="K12" i="8" s="1"/>
  <c r="L12" i="8" s="1"/>
  <c r="K57" i="8"/>
  <c r="L57" i="8" s="1"/>
  <c r="K618" i="8"/>
  <c r="L618" i="8" s="1"/>
  <c r="M563" i="2"/>
  <c r="N563" i="2" s="1"/>
  <c r="O563" i="2" s="1"/>
  <c r="M912" i="2"/>
  <c r="N912" i="2" s="1"/>
  <c r="O912" i="2" s="1"/>
  <c r="M943" i="2"/>
  <c r="N943" i="2" s="1"/>
  <c r="O943" i="2" s="1"/>
  <c r="K110" i="8"/>
  <c r="L110" i="8" s="1"/>
  <c r="J389" i="8"/>
  <c r="K389" i="8"/>
  <c r="L389" i="8" s="1"/>
  <c r="J411" i="8"/>
  <c r="K411" i="8"/>
  <c r="L411" i="8" s="1"/>
  <c r="J598" i="8"/>
  <c r="K598" i="8" s="1"/>
  <c r="L598" i="8" s="1"/>
  <c r="K745" i="8"/>
  <c r="L745" i="8" s="1"/>
  <c r="M719" i="2"/>
  <c r="N719" i="2" s="1"/>
  <c r="O719" i="2" s="1"/>
  <c r="L888" i="2"/>
  <c r="M888" i="2" s="1"/>
  <c r="N888" i="2" s="1"/>
  <c r="O888" i="2" s="1"/>
  <c r="L896" i="2"/>
  <c r="M896" i="2" s="1"/>
  <c r="N896" i="2" s="1"/>
  <c r="O896" i="2" s="1"/>
  <c r="J31" i="8"/>
  <c r="K31" i="8" s="1"/>
  <c r="L31" i="8" s="1"/>
  <c r="J70" i="8"/>
  <c r="K70" i="8" s="1"/>
  <c r="L70" i="8" s="1"/>
  <c r="K140" i="8"/>
  <c r="L140" i="8" s="1"/>
  <c r="J390" i="8"/>
  <c r="K390" i="8" s="1"/>
  <c r="L390" i="8" s="1"/>
  <c r="K761" i="8"/>
  <c r="L761" i="8" s="1"/>
  <c r="M265" i="5"/>
  <c r="N265" i="5" s="1"/>
  <c r="O265" i="5" s="1"/>
  <c r="J10" i="11"/>
  <c r="K10" i="11"/>
  <c r="L10" i="11" s="1"/>
  <c r="J113" i="11"/>
  <c r="K113" i="11" s="1"/>
  <c r="L113" i="11" s="1"/>
  <c r="M101" i="5"/>
  <c r="N101" i="5" s="1"/>
  <c r="O101" i="5" s="1"/>
  <c r="K738" i="8"/>
  <c r="L738" i="8" s="1"/>
  <c r="K755" i="8"/>
  <c r="L755" i="8" s="1"/>
  <c r="K782" i="8"/>
  <c r="L782" i="8" s="1"/>
  <c r="L11" i="5"/>
  <c r="M11" i="5" s="1"/>
  <c r="N11" i="5" s="1"/>
  <c r="O11" i="5" s="1"/>
  <c r="M187" i="5"/>
  <c r="N187" i="5" s="1"/>
  <c r="O187" i="5" s="1"/>
  <c r="J662" i="8"/>
  <c r="K662" i="8"/>
  <c r="L662" i="8" s="1"/>
  <c r="K789" i="8"/>
  <c r="L789" i="8" s="1"/>
  <c r="M25" i="5"/>
  <c r="N25" i="5" s="1"/>
  <c r="O25" i="5" s="1"/>
  <c r="M720" i="2"/>
  <c r="N720" i="2" s="1"/>
  <c r="O720" i="2" s="1"/>
  <c r="L920" i="2"/>
  <c r="M920" i="2" s="1"/>
  <c r="N920" i="2" s="1"/>
  <c r="O920" i="2" s="1"/>
  <c r="K29" i="8"/>
  <c r="L29" i="8" s="1"/>
  <c r="K63" i="8"/>
  <c r="L63" i="8" s="1"/>
  <c r="K775" i="8"/>
  <c r="L775" i="8" s="1"/>
  <c r="M601" i="2"/>
  <c r="N601" i="2" s="1"/>
  <c r="O601" i="2" s="1"/>
  <c r="M686" i="2"/>
  <c r="N686" i="2" s="1"/>
  <c r="O686" i="2" s="1"/>
  <c r="M865" i="2"/>
  <c r="N865" i="2" s="1"/>
  <c r="O865" i="2" s="1"/>
  <c r="J403" i="8"/>
  <c r="K403" i="8"/>
  <c r="L403" i="8" s="1"/>
  <c r="K472" i="8"/>
  <c r="L472" i="8" s="1"/>
  <c r="J616" i="8"/>
  <c r="K616" i="8"/>
  <c r="L616" i="8" s="1"/>
  <c r="J625" i="8"/>
  <c r="K625" i="8"/>
  <c r="L625" i="8" s="1"/>
  <c r="M780" i="2"/>
  <c r="N780" i="2" s="1"/>
  <c r="O780" i="2" s="1"/>
  <c r="K108" i="8"/>
  <c r="L108" i="8" s="1"/>
  <c r="K124" i="8"/>
  <c r="L124" i="8" s="1"/>
  <c r="K384" i="8"/>
  <c r="L384" i="8" s="1"/>
  <c r="K431" i="8"/>
  <c r="L431" i="8" s="1"/>
  <c r="J535" i="8"/>
  <c r="K535" i="8" s="1"/>
  <c r="L535" i="8" s="1"/>
  <c r="K599" i="8"/>
  <c r="L599" i="8" s="1"/>
  <c r="M593" i="2"/>
  <c r="N593" i="2" s="1"/>
  <c r="O593" i="2" s="1"/>
  <c r="M908" i="2"/>
  <c r="N908" i="2" s="1"/>
  <c r="O908" i="2" s="1"/>
  <c r="K81" i="8"/>
  <c r="L81" i="8" s="1"/>
  <c r="J905" i="8"/>
  <c r="K905" i="8"/>
  <c r="L905" i="8" s="1"/>
  <c r="O146" i="6"/>
  <c r="J383" i="8"/>
  <c r="K383" i="8" s="1"/>
  <c r="L383" i="8" s="1"/>
  <c r="K491" i="8"/>
  <c r="L491" i="8" s="1"/>
  <c r="K567" i="8"/>
  <c r="L567" i="8" s="1"/>
  <c r="K397" i="8"/>
  <c r="L397" i="8" s="1"/>
  <c r="J419" i="8"/>
  <c r="K419" i="8"/>
  <c r="L419" i="8" s="1"/>
  <c r="K461" i="8"/>
  <c r="L461" i="8" s="1"/>
  <c r="K605" i="8"/>
  <c r="L605" i="8" s="1"/>
  <c r="K628" i="8"/>
  <c r="L628" i="8" s="1"/>
  <c r="J635" i="8"/>
  <c r="K635" i="8"/>
  <c r="L635" i="8" s="1"/>
  <c r="K642" i="8"/>
  <c r="L642" i="8" s="1"/>
  <c r="K778" i="8"/>
  <c r="L778" i="8" s="1"/>
  <c r="L94" i="5"/>
  <c r="M94" i="5"/>
  <c r="N94" i="5" s="1"/>
  <c r="O94" i="5" s="1"/>
  <c r="K414" i="8"/>
  <c r="L414" i="8" s="1"/>
  <c r="K440" i="8"/>
  <c r="L440" i="8" s="1"/>
  <c r="K723" i="8"/>
  <c r="L723" i="8" s="1"/>
  <c r="J742" i="8"/>
  <c r="K742" i="8" s="1"/>
  <c r="L742" i="8" s="1"/>
  <c r="K286" i="5"/>
  <c r="K294" i="11"/>
  <c r="L294" i="11" s="1"/>
  <c r="L248" i="5"/>
  <c r="M248" i="5"/>
  <c r="N248" i="5" s="1"/>
  <c r="O248" i="5" s="1"/>
  <c r="K106" i="11"/>
  <c r="L106" i="11" s="1"/>
  <c r="K133" i="11"/>
  <c r="L133" i="11" s="1"/>
  <c r="K485" i="8"/>
  <c r="L485" i="8" s="1"/>
  <c r="J589" i="8"/>
  <c r="K589" i="8"/>
  <c r="L589" i="8" s="1"/>
  <c r="L133" i="5"/>
  <c r="M133" i="5" s="1"/>
  <c r="N133" i="5" s="1"/>
  <c r="O133" i="5" s="1"/>
  <c r="L89" i="5"/>
  <c r="M89" i="5" s="1"/>
  <c r="N89" i="5" s="1"/>
  <c r="O89" i="5" s="1"/>
  <c r="L180" i="5"/>
  <c r="M180" i="5" s="1"/>
  <c r="N180" i="5" s="1"/>
  <c r="O180" i="5" s="1"/>
  <c r="L209" i="5"/>
  <c r="M209" i="5" s="1"/>
  <c r="N209" i="5" s="1"/>
  <c r="O209" i="5" s="1"/>
  <c r="J118" i="11"/>
  <c r="K118" i="11" s="1"/>
  <c r="L118" i="11" s="1"/>
  <c r="J127" i="11"/>
  <c r="K127" i="11" s="1"/>
  <c r="L127" i="11" s="1"/>
  <c r="J133" i="11"/>
  <c r="K203" i="11"/>
  <c r="L203" i="11" s="1"/>
  <c r="K207" i="11"/>
  <c r="L207" i="11" s="1"/>
  <c r="L146" i="6"/>
  <c r="L88" i="7"/>
  <c r="O88" i="7" s="1"/>
  <c r="N285" i="6"/>
  <c r="M8" i="5"/>
  <c r="N8" i="5" s="1"/>
  <c r="O8" i="5" s="1"/>
  <c r="M51" i="5"/>
  <c r="N51" i="5" s="1"/>
  <c r="O51" i="5" s="1"/>
  <c r="M217" i="5"/>
  <c r="N217" i="5" s="1"/>
  <c r="O217" i="5" s="1"/>
  <c r="M233" i="5"/>
  <c r="N233" i="5" s="1"/>
  <c r="O233" i="5" s="1"/>
  <c r="K165" i="11"/>
  <c r="L165" i="11" s="1"/>
  <c r="K190" i="11"/>
  <c r="L190" i="11" s="1"/>
  <c r="K209" i="11"/>
  <c r="L209" i="11" s="1"/>
  <c r="K982" i="8"/>
  <c r="L982" i="8" s="1"/>
  <c r="M13" i="5"/>
  <c r="N13" i="5" s="1"/>
  <c r="O13" i="5" s="1"/>
  <c r="M21" i="5"/>
  <c r="N21" i="5" s="1"/>
  <c r="O21" i="5" s="1"/>
  <c r="M85" i="5"/>
  <c r="N85" i="5" s="1"/>
  <c r="O85" i="5" s="1"/>
  <c r="M107" i="5"/>
  <c r="N107" i="5" s="1"/>
  <c r="O107" i="5" s="1"/>
  <c r="M257" i="5"/>
  <c r="N257" i="5" s="1"/>
  <c r="O257" i="5" s="1"/>
  <c r="K172" i="11"/>
  <c r="L172" i="11" s="1"/>
  <c r="K291" i="11"/>
  <c r="L291" i="11" s="1"/>
  <c r="O233" i="6"/>
  <c r="L79" i="7"/>
  <c r="O79" i="7" s="1"/>
  <c r="O262" i="6"/>
  <c r="J805" i="8"/>
  <c r="K805" i="8" s="1"/>
  <c r="L805" i="8" s="1"/>
  <c r="M242" i="5"/>
  <c r="N242" i="5" s="1"/>
  <c r="O242" i="5" s="1"/>
  <c r="M252" i="5"/>
  <c r="N252" i="5" s="1"/>
  <c r="O252" i="5" s="1"/>
  <c r="M275" i="5"/>
  <c r="N275" i="5" s="1"/>
  <c r="O275" i="5" s="1"/>
  <c r="M281" i="5"/>
  <c r="N281" i="5" s="1"/>
  <c r="O281" i="5" s="1"/>
  <c r="K166" i="11"/>
  <c r="L166" i="11" s="1"/>
  <c r="K187" i="11"/>
  <c r="L187" i="11" s="1"/>
  <c r="K191" i="11"/>
  <c r="L191" i="11" s="1"/>
  <c r="J778" i="8"/>
  <c r="J800" i="8"/>
  <c r="K800" i="8" s="1"/>
  <c r="L800" i="8" s="1"/>
  <c r="M36" i="5"/>
  <c r="N36" i="5" s="1"/>
  <c r="O36" i="5" s="1"/>
  <c r="M52" i="5"/>
  <c r="N52" i="5" s="1"/>
  <c r="O52" i="5" s="1"/>
  <c r="M104" i="5"/>
  <c r="N104" i="5" s="1"/>
  <c r="O104" i="5" s="1"/>
  <c r="M146" i="5"/>
  <c r="N146" i="5" s="1"/>
  <c r="O146" i="5" s="1"/>
  <c r="M185" i="5"/>
  <c r="N185" i="5" s="1"/>
  <c r="O185" i="5" s="1"/>
  <c r="M191" i="5"/>
  <c r="N191" i="5" s="1"/>
  <c r="O191" i="5" s="1"/>
  <c r="M234" i="5"/>
  <c r="N234" i="5" s="1"/>
  <c r="O234" i="5" s="1"/>
  <c r="K8" i="11"/>
  <c r="L8" i="11" s="1"/>
  <c r="K161" i="11"/>
  <c r="L161" i="11" s="1"/>
  <c r="K173" i="11"/>
  <c r="L173" i="11" s="1"/>
  <c r="K239" i="11"/>
  <c r="L239" i="11" s="1"/>
  <c r="O148" i="6"/>
  <c r="O235" i="6"/>
  <c r="O242" i="6"/>
  <c r="O278" i="6"/>
  <c r="J763" i="8"/>
  <c r="K763" i="8" s="1"/>
  <c r="L763" i="8" s="1"/>
  <c r="M10" i="5"/>
  <c r="N10" i="5" s="1"/>
  <c r="O10" i="5" s="1"/>
  <c r="M79" i="5"/>
  <c r="N79" i="5" s="1"/>
  <c r="O79" i="5" s="1"/>
  <c r="M93" i="5"/>
  <c r="N93" i="5" s="1"/>
  <c r="O93" i="5" s="1"/>
  <c r="M118" i="5"/>
  <c r="N118" i="5" s="1"/>
  <c r="O118" i="5" s="1"/>
  <c r="M247" i="5"/>
  <c r="N247" i="5" s="1"/>
  <c r="O247" i="5" s="1"/>
  <c r="M269" i="5"/>
  <c r="N269" i="5" s="1"/>
  <c r="O269" i="5" s="1"/>
  <c r="K111" i="11"/>
  <c r="L111" i="11" s="1"/>
  <c r="K117" i="11"/>
  <c r="L117" i="11" s="1"/>
  <c r="K231" i="11"/>
  <c r="L231" i="11" s="1"/>
  <c r="K267" i="11"/>
  <c r="L267" i="11" s="1"/>
  <c r="O97" i="7"/>
  <c r="K748" i="8"/>
  <c r="L748" i="8" s="1"/>
  <c r="J768" i="8"/>
  <c r="K768" i="8" s="1"/>
  <c r="L768" i="8" s="1"/>
  <c r="K539" i="8"/>
  <c r="L539" i="8" s="1"/>
  <c r="M6" i="5"/>
  <c r="N6" i="5" s="1"/>
  <c r="O6" i="5" s="1"/>
  <c r="M32" i="5"/>
  <c r="N32" i="5" s="1"/>
  <c r="O32" i="5" s="1"/>
  <c r="M243" i="5"/>
  <c r="N243" i="5" s="1"/>
  <c r="O243" i="5" s="1"/>
  <c r="M253" i="5"/>
  <c r="N253" i="5" s="1"/>
  <c r="O253" i="5" s="1"/>
  <c r="K162" i="11"/>
  <c r="L162" i="11" s="1"/>
  <c r="K174" i="11"/>
  <c r="L174" i="11" s="1"/>
  <c r="K193" i="11"/>
  <c r="L193" i="11" s="1"/>
  <c r="O229" i="6"/>
  <c r="O259" i="6"/>
  <c r="O283" i="6"/>
  <c r="L969" i="2" l="1"/>
  <c r="O285" i="6"/>
  <c r="O112" i="7"/>
  <c r="M15" i="2"/>
  <c r="N15" i="2" s="1"/>
  <c r="O15" i="2" s="1"/>
  <c r="L286" i="5"/>
  <c r="L287" i="5" s="1"/>
  <c r="N8" i="2"/>
  <c r="M969" i="2"/>
  <c r="O5" i="5"/>
  <c r="O286" i="5" s="1"/>
  <c r="N286" i="5"/>
  <c r="M286" i="5"/>
  <c r="O8" i="2" l="1"/>
  <c r="O969" i="2" s="1"/>
  <c r="N969" i="2"/>
</calcChain>
</file>

<file path=xl/sharedStrings.xml><?xml version="1.0" encoding="utf-8"?>
<sst xmlns="http://schemas.openxmlformats.org/spreadsheetml/2006/main" count="12548" uniqueCount="4082">
  <si>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</si>
  <si>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</si>
  <si>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</si>
  <si>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</si>
  <si>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</si>
  <si>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</si>
  <si>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</si>
  <si>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</si>
  <si>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</si>
  <si>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</si>
  <si>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</si>
  <si>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</si>
  <si>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</si>
  <si>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</si>
  <si>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</si>
  <si>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</si>
  <si>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</si>
  <si>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</si>
  <si>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</si>
  <si>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</si>
  <si>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</si>
  <si>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</si>
  <si>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</si>
  <si>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</si>
  <si>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</si>
  <si>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</si>
  <si>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</si>
  <si>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</si>
  <si>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</si>
  <si>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</si>
  <si>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</si>
  <si>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</si>
  <si>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</si>
  <si>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</si>
  <si>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</si>
  <si>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</si>
  <si>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</si>
  <si>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</si>
  <si>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</si>
  <si>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</si>
  <si>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</si>
  <si>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</si>
  <si>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</si>
  <si>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</si>
  <si>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</si>
  <si>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</si>
  <si>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</si>
  <si>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</si>
  <si>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</si>
  <si>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</si>
  <si>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</si>
  <si>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81 ถ.อุตรกิจ ต.ปากน้ำ อ.เมืองกระบี่ จ.กระบี่</t>
  </si>
  <si>
    <t>0054418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</si>
  <si>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</si>
  <si>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</si>
  <si>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</si>
  <si>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</si>
  <si>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</si>
  <si>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</si>
  <si>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</si>
  <si>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</si>
  <si>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</si>
  <si>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</si>
  <si>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224 ถ.อุตรกิจ ต.ปากน้ำ อ.เมืองกระบี่ จ.กระบี่</t>
  </si>
  <si>
    <t>0053376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</si>
  <si>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</si>
  <si>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</si>
  <si>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</si>
  <si>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</si>
  <si>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</si>
  <si>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</si>
  <si>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</si>
  <si>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</si>
  <si>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</si>
  <si>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</si>
  <si>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</si>
  <si>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</si>
  <si>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</si>
  <si>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</si>
  <si>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</si>
  <si>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</si>
  <si>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</si>
  <si>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</si>
  <si>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</si>
  <si>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</si>
  <si>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</si>
  <si>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</si>
  <si>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</si>
  <si>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</si>
  <si>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</si>
  <si>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</si>
  <si>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</si>
  <si>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</si>
  <si>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</si>
  <si>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</si>
  <si>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</si>
  <si>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</si>
  <si>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</si>
  <si>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</si>
  <si>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</si>
  <si>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</si>
  <si>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</si>
  <si>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</si>
  <si>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</si>
  <si>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</si>
  <si>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</si>
  <si>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</si>
  <si>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</si>
  <si>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</si>
  <si>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</si>
  <si>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</si>
  <si>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</si>
  <si>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</si>
  <si>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</si>
  <si>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</si>
  <si>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</si>
  <si>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</si>
  <si>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</si>
  <si>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</si>
  <si>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</si>
  <si>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</si>
  <si>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</si>
  <si>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</si>
  <si>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</si>
  <si>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</si>
  <si>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</si>
  <si>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</si>
  <si>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</si>
  <si>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</si>
  <si>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</si>
  <si>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</si>
  <si>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</si>
  <si>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</si>
  <si>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</si>
  <si>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</si>
  <si>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</si>
  <si>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</si>
  <si>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</si>
  <si>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</si>
  <si>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</si>
  <si>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</si>
  <si>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</si>
  <si>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</si>
  <si>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</si>
  <si>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</si>
  <si>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</si>
  <si>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</si>
  <si>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</si>
  <si>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</si>
  <si>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</si>
  <si>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</si>
  <si>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</si>
  <si>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</si>
  <si>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</si>
  <si>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</si>
  <si>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</si>
  <si>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</si>
  <si>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</si>
  <si>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</si>
  <si>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</si>
  <si>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</si>
  <si>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</si>
  <si>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</si>
  <si>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</si>
  <si>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</si>
  <si>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</si>
  <si>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</si>
  <si>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</si>
  <si>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</si>
  <si>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</si>
  <si>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</si>
  <si>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</si>
  <si>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</si>
  <si>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</si>
  <si>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</si>
  <si>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</si>
  <si>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</si>
  <si>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</si>
  <si>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</si>
  <si>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</si>
  <si>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</si>
  <si>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</si>
  <si>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</si>
  <si>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</si>
  <si>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</si>
  <si>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</si>
  <si>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</si>
  <si>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</si>
  <si>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</si>
  <si>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</si>
  <si>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</si>
  <si>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</si>
  <si>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</si>
  <si>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</si>
  <si>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</si>
  <si>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</si>
  <si>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</si>
  <si>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</si>
  <si>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</si>
  <si>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</si>
  <si>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</si>
  <si>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</si>
  <si>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</si>
  <si>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</si>
  <si>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</si>
  <si>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</si>
  <si>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</si>
  <si>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</si>
  <si>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</si>
  <si>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</si>
  <si>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</si>
  <si>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</si>
  <si>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</si>
  <si>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</si>
  <si>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</si>
  <si>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</si>
  <si>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</si>
  <si>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</si>
  <si>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</si>
  <si>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</si>
  <si>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</si>
  <si>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</si>
  <si>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</si>
  <si>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</si>
  <si>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</si>
  <si>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</si>
  <si>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</si>
  <si>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</si>
  <si>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</si>
  <si>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</si>
  <si>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</si>
  <si>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</si>
  <si>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</si>
  <si>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</si>
  <si>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</si>
  <si>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</si>
  <si>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</si>
  <si>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</si>
  <si>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</si>
  <si>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</si>
  <si>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</si>
  <si>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</si>
  <si>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</si>
  <si>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</si>
  <si>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</si>
  <si>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</si>
  <si>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</si>
  <si>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</si>
  <si>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</si>
  <si>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</si>
  <si>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</si>
  <si>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</si>
  <si>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</si>
  <si>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</si>
  <si>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</si>
  <si>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</si>
  <si>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</si>
  <si>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</si>
  <si>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</si>
  <si>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</si>
  <si>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</si>
  <si>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</si>
  <si>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</si>
  <si>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</si>
  <si>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</si>
  <si>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</si>
  <si>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</si>
  <si>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</si>
  <si>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</si>
  <si>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</si>
  <si>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</si>
  <si>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</si>
  <si>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</si>
  <si>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</si>
  <si>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</si>
  <si>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</si>
  <si>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</si>
  <si>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</si>
  <si>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</si>
  <si>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</si>
  <si>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</si>
  <si>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</si>
  <si>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</si>
  <si>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</si>
  <si>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</si>
  <si>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</si>
  <si>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</si>
  <si>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</si>
  <si>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</si>
  <si>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</si>
  <si>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</si>
  <si>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</si>
  <si>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</si>
  <si>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</si>
  <si>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</si>
  <si>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</si>
  <si>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</si>
  <si>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</si>
  <si>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</si>
  <si>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</si>
  <si>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</si>
  <si>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</si>
  <si>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</si>
  <si>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</si>
  <si>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</si>
  <si>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</si>
  <si>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</si>
  <si>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</si>
  <si>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</si>
  <si>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</si>
  <si>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</si>
  <si>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</si>
  <si>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</si>
  <si>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</si>
  <si>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</si>
  <si>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</si>
  <si>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</si>
  <si>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</si>
  <si>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</si>
  <si>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</si>
  <si>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</si>
  <si>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</si>
  <si>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</si>
  <si>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</si>
  <si>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</si>
  <si>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</si>
  <si>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</si>
  <si>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</si>
  <si>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</si>
  <si>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</si>
  <si>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</si>
  <si>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</si>
  <si>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</si>
  <si>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</si>
  <si>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</si>
  <si>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</si>
  <si>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</si>
  <si>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</si>
  <si>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</si>
  <si>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</si>
  <si>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</si>
  <si>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</si>
  <si>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</si>
  <si>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</si>
  <si>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</si>
  <si>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</si>
  <si>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</si>
  <si>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</si>
  <si>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</si>
  <si>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</si>
  <si>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</si>
  <si>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</si>
  <si>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</si>
  <si>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</si>
  <si>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</si>
  <si>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</si>
  <si>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</si>
  <si>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</si>
  <si>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</si>
  <si>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</si>
  <si>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</si>
  <si>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</si>
  <si>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</si>
  <si>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</si>
  <si>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</si>
  <si>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</si>
  <si>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</si>
  <si>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</si>
  <si>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</si>
  <si>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</si>
  <si>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</si>
  <si>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</si>
  <si>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</si>
  <si>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</si>
  <si>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</si>
  <si>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</si>
  <si>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</si>
  <si>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</si>
  <si>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</si>
  <si>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</si>
  <si>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</si>
  <si>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</si>
  <si>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</si>
  <si>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</si>
  <si>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</si>
  <si>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</si>
  <si>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</si>
  <si>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</si>
  <si>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</si>
  <si>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</si>
  <si>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</si>
  <si>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</si>
  <si>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</si>
  <si>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</si>
  <si>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</si>
  <si>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</si>
  <si>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</si>
  <si>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</si>
  <si>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</si>
  <si>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</si>
  <si>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</si>
  <si>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</si>
  <si>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</si>
  <si>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</si>
  <si>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</si>
  <si>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</si>
  <si>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</si>
  <si>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</si>
  <si>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</si>
  <si>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</si>
  <si>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</si>
  <si>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</si>
  <si>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</si>
  <si>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</si>
  <si>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</si>
  <si>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</si>
  <si>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</si>
  <si>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</si>
  <si>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</si>
  <si>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</si>
  <si>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</si>
  <si>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</si>
  <si>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</si>
  <si>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</si>
  <si>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</si>
  <si>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</si>
  <si>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</si>
  <si>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</si>
  <si>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</si>
  <si>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</si>
  <si>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</si>
  <si>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</si>
  <si>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</si>
  <si>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</si>
  <si>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</si>
  <si>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</si>
  <si>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</si>
  <si>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</si>
  <si>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</si>
  <si>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</si>
  <si>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</si>
  <si>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</si>
  <si>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</si>
  <si>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30/9 ถ.กระบี่ ต.ปากน้ำ อ.เมืองกระบี่ จ.กระบี่</t>
  </si>
  <si>
    <t>1427280</t>
  </si>
  <si>
    <t>30/10 ถ.กระบี่ ต.ปากน้ำ อ.เมืองกระบี่ จ.กระบี่</t>
  </si>
  <si>
    <t>0270100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</si>
  <si>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</si>
  <si>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</si>
  <si>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</si>
  <si>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</si>
  <si>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</si>
  <si>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</si>
  <si>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</si>
  <si>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</si>
  <si>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</si>
  <si>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</si>
  <si>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</si>
  <si>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</si>
  <si>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</si>
  <si>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</si>
  <si>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</si>
  <si>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</si>
  <si>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</si>
  <si>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</si>
  <si>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</si>
  <si>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</si>
  <si>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</si>
  <si>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</si>
  <si>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</si>
  <si>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</si>
  <si>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</si>
  <si>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</si>
  <si>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</si>
  <si>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</si>
  <si>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</si>
  <si>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</si>
  <si>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</si>
  <si>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</si>
  <si>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</si>
  <si>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</si>
  <si>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</si>
  <si>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</si>
  <si>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</si>
  <si>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</si>
  <si>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</si>
  <si>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</si>
  <si>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</si>
  <si>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</si>
  <si>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</si>
  <si>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</si>
  <si>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</si>
  <si>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</si>
  <si>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</si>
  <si>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</si>
  <si>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</si>
  <si>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</si>
  <si>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</si>
  <si>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</si>
  <si>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</si>
  <si>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</si>
  <si>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</si>
  <si>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</si>
  <si>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</si>
  <si>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</si>
  <si>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</si>
  <si>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</si>
  <si>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</si>
  <si>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</si>
  <si>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</si>
  <si>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</si>
  <si>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</si>
  <si>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</si>
  <si>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</si>
  <si>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</si>
  <si>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</si>
  <si>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</si>
  <si>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</si>
  <si>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</si>
  <si>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</si>
  <si>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</si>
  <si>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</si>
  <si>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</si>
  <si>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</si>
  <si>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</si>
  <si>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</si>
  <si>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</si>
  <si>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</si>
  <si>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</si>
  <si>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</si>
  <si>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26 ถ.กระบี่ ต.ปากน้ำ อ.เมืองกระบี่ จ.กระบี่</t>
  </si>
  <si>
    <t>0160300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</si>
  <si>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</si>
  <si>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</si>
  <si>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</si>
  <si>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</si>
  <si>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</si>
  <si>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</si>
  <si>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</si>
  <si>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</si>
  <si>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</si>
  <si>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</si>
  <si>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</si>
  <si>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</si>
  <si>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</si>
  <si>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</si>
  <si>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</si>
  <si>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</si>
  <si>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</si>
  <si>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</si>
  <si>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</si>
  <si>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</si>
  <si>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</si>
  <si>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</si>
  <si>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</si>
  <si>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</si>
  <si>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</si>
  <si>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</si>
  <si>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</si>
  <si>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</si>
  <si>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</si>
  <si>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</si>
  <si>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</si>
  <si>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</si>
  <si>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</si>
  <si>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</si>
  <si>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</si>
  <si>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1549766</t>
  </si>
  <si>
    <t>นางสุวรรณา ครองสิริวัฒน์</t>
  </si>
  <si>
    <t>1549755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</si>
  <si>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</si>
  <si>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</si>
  <si>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</si>
  <si>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</si>
  <si>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</si>
  <si>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</si>
  <si>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</si>
  <si>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</si>
  <si>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</si>
  <si>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</si>
  <si>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</si>
  <si>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</si>
  <si>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</si>
  <si>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</si>
  <si>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</si>
  <si>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</si>
  <si>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</si>
  <si>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</si>
  <si>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</si>
  <si>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</si>
  <si>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</si>
  <si>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</si>
  <si>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</si>
  <si>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</si>
  <si>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</si>
  <si>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</si>
  <si>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</si>
  <si>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</si>
  <si>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</si>
  <si>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</si>
  <si>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</si>
  <si>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</si>
  <si>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</si>
  <si>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</si>
  <si>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</si>
  <si>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</si>
  <si>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</si>
  <si>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</si>
  <si>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</si>
  <si>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</si>
  <si>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</si>
  <si>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</si>
  <si>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</si>
  <si>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</si>
  <si>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</si>
  <si>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</si>
  <si>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</si>
  <si>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</si>
  <si>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</si>
  <si>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</si>
  <si>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</si>
  <si>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</si>
  <si>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</si>
  <si>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</si>
  <si>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</si>
  <si>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</si>
  <si>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</si>
  <si>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</si>
  <si>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</si>
  <si>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</si>
  <si>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</si>
  <si>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</si>
  <si>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</si>
  <si>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</si>
  <si>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</si>
  <si>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</si>
  <si>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</si>
  <si>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</si>
  <si>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</si>
  <si>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</si>
  <si>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</si>
  <si>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</si>
  <si>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</si>
  <si>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</si>
  <si>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</si>
  <si>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</si>
  <si>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</si>
  <si>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</si>
  <si>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</si>
  <si>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</si>
  <si>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</si>
  <si>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</si>
  <si>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</si>
  <si>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</si>
  <si>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</si>
  <si>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</si>
  <si>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</si>
  <si>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</si>
  <si>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</si>
  <si>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</si>
  <si>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</si>
  <si>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</si>
  <si>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</si>
  <si>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</si>
  <si>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</si>
  <si>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</si>
  <si>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</si>
  <si>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</si>
  <si>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</si>
  <si>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</si>
  <si>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</si>
  <si>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</si>
  <si>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</si>
  <si>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</si>
  <si>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</si>
  <si>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</si>
  <si>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</si>
  <si>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</si>
  <si>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</si>
  <si>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</si>
  <si>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</si>
  <si>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</si>
  <si>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</si>
  <si>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</si>
  <si>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</si>
  <si>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</si>
  <si>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</si>
  <si>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</si>
  <si>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</si>
  <si>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</si>
  <si>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</si>
  <si>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</si>
  <si>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</si>
  <si>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</si>
  <si>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</si>
  <si>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</si>
  <si>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</si>
  <si>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</si>
  <si>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</si>
  <si>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</si>
  <si>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</si>
  <si>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</si>
  <si>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</si>
  <si>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</si>
  <si>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</si>
  <si>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</si>
  <si>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</si>
  <si>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</si>
  <si>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</si>
  <si>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</si>
  <si>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</si>
  <si>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</si>
  <si>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</si>
  <si>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</si>
  <si>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</si>
  <si>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</si>
  <si>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</si>
  <si>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</si>
  <si>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</si>
  <si>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</si>
  <si>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</si>
  <si>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</si>
  <si>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</si>
  <si>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</si>
  <si>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</si>
  <si>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</si>
  <si>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</si>
  <si>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</si>
  <si>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</si>
  <si>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</si>
  <si>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</si>
  <si>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</si>
  <si>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</si>
  <si>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</si>
  <si>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</si>
  <si>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</si>
  <si>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</si>
  <si>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</si>
  <si>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</si>
  <si>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</si>
  <si>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</si>
  <si>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</si>
  <si>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</si>
  <si>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</si>
  <si>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</si>
  <si>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</si>
  <si>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</si>
  <si>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</si>
  <si>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</si>
  <si>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</si>
  <si>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</si>
  <si>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</si>
  <si>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</si>
  <si>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</si>
  <si>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</si>
  <si>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</si>
  <si>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</si>
  <si>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</si>
  <si>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</si>
  <si>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</si>
  <si>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</si>
  <si>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</si>
  <si>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</si>
  <si>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</si>
  <si>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</si>
  <si>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</si>
  <si>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</si>
  <si>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</si>
  <si>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</si>
  <si>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</si>
  <si>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</si>
  <si>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</si>
  <si>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</si>
  <si>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</si>
  <si>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</si>
  <si>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</si>
  <si>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</si>
  <si>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</si>
  <si>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121 ถ.อุตรกิจ ต.ปากน้ำ อ.เมืองกระบี่ จ.กระบี่</t>
  </si>
  <si>
    <t>0194482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</si>
  <si>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</si>
  <si>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</si>
  <si>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</si>
  <si>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</si>
  <si>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</si>
  <si>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</si>
  <si>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</si>
  <si>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</si>
  <si>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</si>
  <si>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</si>
  <si>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</si>
  <si>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</si>
  <si>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</si>
  <si>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</si>
  <si>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</si>
  <si>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</si>
  <si>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</si>
  <si>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</si>
  <si>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</si>
  <si>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</si>
  <si>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</si>
  <si>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</si>
  <si>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</si>
  <si>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</si>
  <si>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</si>
  <si>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</si>
  <si>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</si>
  <si>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</si>
  <si>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</si>
  <si>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</si>
  <si>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</si>
  <si>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</si>
  <si>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</si>
  <si>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</si>
  <si>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</si>
  <si>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</si>
  <si>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</si>
  <si>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</si>
  <si>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</si>
  <si>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</si>
  <si>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</si>
  <si>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</si>
  <si>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</si>
  <si>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</si>
  <si>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</si>
  <si>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</si>
  <si>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</si>
  <si>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</si>
  <si>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</si>
  <si>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</si>
  <si>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</si>
  <si>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</si>
  <si>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</si>
  <si>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</si>
  <si>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</si>
  <si>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</si>
  <si>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</si>
  <si>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</si>
  <si>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</si>
  <si>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</si>
  <si>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</si>
  <si>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</si>
  <si>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</si>
  <si>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</si>
  <si>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</si>
  <si>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</si>
  <si>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</si>
  <si>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</si>
  <si>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</si>
  <si>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</si>
  <si>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</si>
  <si>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</si>
  <si>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</si>
  <si>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</si>
  <si>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</si>
  <si>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</si>
  <si>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</si>
  <si>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</si>
  <si>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</si>
  <si>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</si>
  <si>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</si>
  <si>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</si>
  <si>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</si>
  <si>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</si>
  <si>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</si>
  <si>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</si>
  <si>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</si>
  <si>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</si>
  <si>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</si>
  <si>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</si>
  <si>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</si>
  <si>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</si>
  <si>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</si>
  <si>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</si>
  <si>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13 ถ.สุคนธ์ ต.ปากน้ำ อ.เมืองกระบี่ จ.กระบี่</t>
  </si>
  <si>
    <t>0187538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</si>
  <si>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</si>
  <si>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</si>
  <si>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</si>
  <si>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</si>
  <si>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</si>
  <si>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</si>
  <si>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</si>
  <si>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</si>
  <si>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</si>
  <si>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</si>
  <si>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</si>
  <si>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</si>
  <si>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</si>
  <si>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</si>
  <si>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</si>
  <si>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</si>
  <si>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</si>
  <si>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</si>
  <si>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</si>
  <si>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</si>
  <si>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</si>
  <si>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</si>
  <si>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</si>
  <si>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</si>
  <si>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</si>
  <si>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</si>
  <si>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</si>
  <si>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</si>
  <si>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</si>
  <si>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</si>
  <si>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</si>
  <si>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</si>
  <si>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</si>
  <si>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</si>
  <si>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</si>
  <si>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</si>
  <si>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</si>
  <si>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</si>
  <si>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</si>
  <si>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</si>
  <si>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</si>
  <si>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</si>
  <si>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</si>
  <si>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</si>
  <si>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</si>
  <si>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</si>
  <si>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</si>
  <si>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</si>
  <si>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</si>
  <si>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</si>
  <si>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</si>
  <si>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</si>
  <si>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</si>
  <si>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</si>
  <si>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</si>
  <si>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</si>
  <si>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</si>
  <si>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</si>
  <si>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</si>
  <si>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</si>
  <si>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</si>
  <si>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</si>
  <si>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</si>
  <si>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</si>
  <si>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</si>
  <si>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</si>
  <si>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</si>
  <si>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</si>
  <si>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</si>
  <si>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</si>
  <si>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</si>
  <si>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</si>
  <si>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</si>
  <si>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</si>
  <si>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</si>
  <si>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</si>
  <si>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</si>
  <si>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</si>
  <si>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</si>
  <si>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</si>
  <si>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</si>
  <si>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</si>
  <si>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</si>
  <si>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</si>
  <si>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</si>
  <si>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</si>
  <si>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</si>
  <si>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</si>
  <si>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</si>
  <si>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</si>
  <si>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</si>
  <si>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</si>
  <si>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</si>
  <si>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</si>
  <si>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</si>
  <si>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</si>
  <si>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</si>
  <si>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</si>
  <si>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</si>
  <si>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</si>
  <si>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</si>
  <si>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</si>
  <si>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</si>
  <si>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</si>
  <si>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</si>
  <si>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</si>
  <si>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</si>
  <si>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</si>
  <si>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</si>
  <si>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</si>
  <si>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</si>
  <si>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</si>
  <si>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</si>
  <si>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</si>
  <si>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</si>
  <si>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</si>
  <si>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</si>
  <si>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</si>
  <si>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</si>
  <si>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</si>
  <si>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</si>
  <si>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</si>
  <si>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</si>
  <si>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</si>
  <si>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</si>
  <si>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</si>
  <si>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</si>
  <si>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</si>
  <si>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</si>
  <si>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</si>
  <si>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</si>
  <si>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</si>
  <si>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</si>
  <si>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</si>
  <si>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</si>
  <si>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</si>
  <si>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</si>
  <si>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</si>
  <si>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</si>
  <si>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</si>
  <si>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</si>
  <si>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</si>
  <si>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</si>
  <si>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</si>
  <si>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</si>
  <si>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</si>
  <si>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</si>
  <si>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</si>
  <si>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</si>
  <si>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</si>
  <si>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</si>
  <si>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</si>
  <si>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</si>
  <si>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</si>
  <si>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</si>
  <si>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</si>
  <si>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</si>
  <si>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</si>
  <si>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</si>
  <si>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</si>
  <si>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</si>
  <si>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</si>
  <si>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</si>
  <si>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</si>
  <si>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</si>
  <si>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</si>
  <si>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</si>
  <si>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</si>
  <si>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</si>
  <si>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</si>
  <si>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</si>
  <si>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</si>
  <si>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</si>
  <si>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</si>
  <si>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</si>
  <si>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</si>
  <si>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</si>
  <si>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</si>
  <si>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</si>
  <si>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</si>
  <si>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</si>
  <si>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</si>
  <si>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</si>
  <si>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</si>
  <si>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</si>
  <si>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</si>
  <si>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</si>
  <si>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</si>
  <si>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</si>
  <si>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</si>
  <si>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</si>
  <si>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</si>
  <si>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</si>
  <si>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</si>
  <si>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</si>
  <si>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</si>
  <si>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</si>
  <si>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</si>
  <si>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</si>
  <si>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</si>
  <si>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</si>
  <si>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</si>
  <si>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</si>
  <si>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</si>
  <si>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</si>
  <si>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</si>
  <si>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</si>
  <si>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</si>
  <si>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</si>
  <si>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</si>
  <si>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</si>
  <si>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</si>
  <si>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</si>
  <si>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</si>
  <si>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</si>
  <si>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</si>
  <si>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</si>
  <si>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</si>
  <si>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</si>
  <si>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</si>
  <si>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</si>
  <si>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</si>
  <si>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</si>
  <si>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</si>
  <si>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</si>
  <si>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</si>
  <si>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</si>
  <si>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</si>
  <si>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</si>
  <si>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</si>
  <si>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</si>
  <si>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</si>
  <si>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</si>
  <si>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</si>
  <si>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</si>
  <si>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</si>
  <si>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</si>
  <si>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</si>
  <si>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</si>
  <si>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</si>
  <si>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</si>
  <si>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</si>
  <si>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</si>
  <si>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</si>
  <si>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</si>
  <si>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</si>
  <si>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</si>
  <si>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</si>
  <si>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</si>
  <si>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</si>
  <si>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</si>
  <si>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</si>
  <si>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</si>
  <si>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</si>
  <si>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</si>
  <si>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</si>
  <si>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</si>
  <si>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</si>
  <si>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</si>
  <si>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</si>
  <si>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</si>
  <si>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</si>
  <si>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</si>
  <si>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</si>
  <si>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</si>
  <si>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</si>
  <si>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</si>
  <si>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</si>
  <si>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</si>
  <si>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</si>
  <si>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</si>
  <si>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</si>
  <si>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</si>
  <si>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</si>
  <si>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</si>
  <si>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</si>
  <si>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</si>
  <si>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</si>
  <si>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</si>
  <si>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</si>
  <si>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</si>
  <si>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</si>
  <si>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</si>
  <si>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</si>
  <si>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</si>
  <si>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</si>
  <si>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</si>
  <si>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</si>
  <si>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</si>
  <si>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</si>
  <si>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</si>
  <si>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</si>
  <si>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</si>
  <si>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</si>
  <si>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</si>
  <si>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</si>
  <si>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</si>
  <si>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</si>
  <si>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</si>
  <si>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</si>
  <si>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</si>
  <si>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</si>
  <si>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24-26 ถ.รื่นฤดี ต.ปากน้ำ อ.เมืองกระบี่ จ.กระบี่</t>
  </si>
  <si>
    <t>0916400</t>
  </si>
  <si>
    <t>0212500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</si>
  <si>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</si>
  <si>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</si>
  <si>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</si>
  <si>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</si>
  <si>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</si>
  <si>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</si>
  <si>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</si>
  <si>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</si>
  <si>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</si>
  <si>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</si>
  <si>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</si>
  <si>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</si>
  <si>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</si>
  <si>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</si>
  <si>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</si>
  <si>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</si>
  <si>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</si>
  <si>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</si>
  <si>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</si>
  <si>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</si>
  <si>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</si>
  <si>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</si>
  <si>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</si>
  <si>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</si>
  <si>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</si>
  <si>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</si>
  <si>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</si>
  <si>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</si>
  <si>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</si>
  <si>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</si>
  <si>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</si>
  <si>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</si>
  <si>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</si>
  <si>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</si>
  <si>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</si>
  <si>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</si>
  <si>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</si>
  <si>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</si>
  <si>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</si>
  <si>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</si>
  <si>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</si>
  <si>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</si>
  <si>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</si>
  <si>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</si>
  <si>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</si>
  <si>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</si>
  <si>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</si>
  <si>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</si>
  <si>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</si>
  <si>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</si>
  <si>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</si>
  <si>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</si>
  <si>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</si>
  <si>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</si>
  <si>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</si>
  <si>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</si>
  <si>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</si>
  <si>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</si>
  <si>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</si>
  <si>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</si>
  <si>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</si>
  <si>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</si>
  <si>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</si>
  <si>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</si>
  <si>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</si>
  <si>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</si>
  <si>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</si>
  <si>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</si>
  <si>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</si>
  <si>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</si>
  <si>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</si>
  <si>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</si>
  <si>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</si>
  <si>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</si>
  <si>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</si>
  <si>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</si>
  <si>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</si>
  <si>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</si>
  <si>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</si>
  <si>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</si>
  <si>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</si>
  <si>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</si>
  <si>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</si>
  <si>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</si>
  <si>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</si>
  <si>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</si>
  <si>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</si>
  <si>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</si>
  <si>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</si>
  <si>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</si>
  <si>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</si>
  <si>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</si>
  <si>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</si>
  <si>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</si>
  <si>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</si>
  <si>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</si>
  <si>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</si>
  <si>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</si>
  <si>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</si>
  <si>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</si>
  <si>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</si>
  <si>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</si>
  <si>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</si>
  <si>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</si>
  <si>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</si>
  <si>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</si>
  <si>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</si>
  <si>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</si>
  <si>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</si>
  <si>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</si>
  <si>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</si>
  <si>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</si>
  <si>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</si>
  <si>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</si>
  <si>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</si>
  <si>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</si>
  <si>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</si>
  <si>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</si>
  <si>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</si>
  <si>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</si>
  <si>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</si>
  <si>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</si>
  <si>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</si>
  <si>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</si>
  <si>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</si>
  <si>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</si>
  <si>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</si>
  <si>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</si>
  <si>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</si>
  <si>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</si>
  <si>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</si>
  <si>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</si>
  <si>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</si>
  <si>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</si>
  <si>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</si>
  <si>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</si>
  <si>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</si>
  <si>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</si>
  <si>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</si>
  <si>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</si>
  <si>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</si>
  <si>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</si>
  <si>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</si>
  <si>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</si>
  <si>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</si>
  <si>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</si>
  <si>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</si>
  <si>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</si>
  <si>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</si>
  <si>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</si>
  <si>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</si>
  <si>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</si>
  <si>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</si>
  <si>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</si>
  <si>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</si>
  <si>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</si>
  <si>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</si>
  <si>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</si>
  <si>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</si>
  <si>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</si>
  <si>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</si>
  <si>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</si>
  <si>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</si>
  <si>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</si>
  <si>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</si>
  <si>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</si>
  <si>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</si>
  <si>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</si>
  <si>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</si>
  <si>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</si>
  <si>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</si>
  <si>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</si>
  <si>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</si>
  <si>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</si>
  <si>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</si>
  <si>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</si>
  <si>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</si>
  <si>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</si>
  <si>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</si>
  <si>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</si>
  <si>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</si>
  <si>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</si>
  <si>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</si>
  <si>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</si>
  <si>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</si>
  <si>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</si>
  <si>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</si>
  <si>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</si>
  <si>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</si>
  <si>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</si>
  <si>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</si>
  <si>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</si>
  <si>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</si>
  <si>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</si>
  <si>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</si>
  <si>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</si>
  <si>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</si>
  <si>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</si>
  <si>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</si>
  <si>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</si>
  <si>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</si>
  <si>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</si>
  <si>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</si>
  <si>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</si>
  <si>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</si>
  <si>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</si>
  <si>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</si>
  <si>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</si>
  <si>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</si>
  <si>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</si>
  <si>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</si>
  <si>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</si>
  <si>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</si>
  <si>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</si>
  <si>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</si>
  <si>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</si>
  <si>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</si>
  <si>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</si>
  <si>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</si>
  <si>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</si>
  <si>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</si>
  <si>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</si>
  <si>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</si>
  <si>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</si>
  <si>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</si>
  <si>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</si>
  <si>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</si>
  <si>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</si>
  <si>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</si>
  <si>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</si>
  <si>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</si>
  <si>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</si>
  <si>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</si>
  <si>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</si>
  <si>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</si>
  <si>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</si>
  <si>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</si>
  <si>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</si>
  <si>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</si>
  <si>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</si>
  <si>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</si>
  <si>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</si>
  <si>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</si>
  <si>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</si>
  <si>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</si>
  <si>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</si>
  <si>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</si>
  <si>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</si>
  <si>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</si>
  <si>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</si>
  <si>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</si>
  <si>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</si>
  <si>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</si>
  <si>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</si>
  <si>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</si>
  <si>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</si>
  <si>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</si>
  <si>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</si>
  <si>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</si>
  <si>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</si>
  <si>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</si>
  <si>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</si>
  <si>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</si>
  <si>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</si>
  <si>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</si>
  <si>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</si>
  <si>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</si>
  <si>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</si>
  <si>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</si>
  <si>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</si>
  <si>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</si>
  <si>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</si>
  <si>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</si>
  <si>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</si>
  <si>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</si>
  <si>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</si>
  <si>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</si>
  <si>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</si>
  <si>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</si>
  <si>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</si>
  <si>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</si>
  <si>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</si>
  <si>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</si>
  <si>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</si>
  <si>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</si>
  <si>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</si>
  <si>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</si>
  <si>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</si>
  <si>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</si>
  <si>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</si>
  <si>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</si>
  <si>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</si>
  <si>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</si>
  <si>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</si>
  <si>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</si>
  <si>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</si>
  <si>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</si>
  <si>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</si>
  <si>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</si>
  <si>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</si>
  <si>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</si>
  <si>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</si>
  <si>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</si>
  <si>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</si>
  <si>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</si>
  <si>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</si>
  <si>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</si>
  <si>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</si>
  <si>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</si>
  <si>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</si>
  <si>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</si>
  <si>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</si>
  <si>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</si>
  <si>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</si>
  <si>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</si>
  <si>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</si>
  <si>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</si>
  <si>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</si>
  <si>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</si>
  <si>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</si>
  <si>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</si>
  <si>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</si>
  <si>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</si>
  <si>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</si>
  <si>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</si>
  <si>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</si>
  <si>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</si>
  <si>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</si>
  <si>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</si>
  <si>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</si>
  <si>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</si>
  <si>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</si>
  <si>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</si>
  <si>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</si>
  <si>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</si>
  <si>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</si>
  <si>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</si>
  <si>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</si>
  <si>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</si>
  <si>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</si>
  <si>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</si>
  <si>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</si>
  <si>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</si>
  <si>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</si>
  <si>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</si>
  <si>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</si>
  <si>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</si>
  <si>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</si>
  <si>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</si>
  <si>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</si>
  <si>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</si>
  <si>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</si>
  <si>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</si>
  <si>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</si>
  <si>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</si>
  <si>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</si>
  <si>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</si>
  <si>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</si>
  <si>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</si>
  <si>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</si>
  <si>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</si>
  <si>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</si>
  <si>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</si>
  <si>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</si>
  <si>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</si>
  <si>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</si>
  <si>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</si>
  <si>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</si>
  <si>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</si>
  <si>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</si>
  <si>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</si>
  <si>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</si>
  <si>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</si>
  <si>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</si>
  <si>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</si>
  <si>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</si>
  <si>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</si>
  <si>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</si>
  <si>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</si>
  <si>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</si>
  <si>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</si>
  <si>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</si>
  <si>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</si>
  <si>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</si>
  <si>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</si>
  <si>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</si>
  <si>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</si>
  <si>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</si>
  <si>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</si>
  <si>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</si>
  <si>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</si>
  <si>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</si>
  <si>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</si>
  <si>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</si>
  <si>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</si>
  <si>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</si>
  <si>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</si>
  <si>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</si>
  <si>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</si>
  <si>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</si>
  <si>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</si>
  <si>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</si>
  <si>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</si>
  <si>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</si>
  <si>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</si>
  <si>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</si>
  <si>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</si>
  <si>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</si>
  <si>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</si>
  <si>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</si>
  <si>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</si>
  <si>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</si>
  <si>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</si>
  <si>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</si>
  <si>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</si>
  <si>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</si>
  <si>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</si>
  <si>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</si>
  <si>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</si>
  <si>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</si>
  <si>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</si>
  <si>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</si>
  <si>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</si>
  <si>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</si>
  <si>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</si>
  <si>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</si>
  <si>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</si>
  <si>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</si>
  <si>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</si>
  <si>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</si>
  <si>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</si>
  <si>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</si>
  <si>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</si>
  <si>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</si>
  <si>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</si>
  <si>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</si>
  <si>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</si>
  <si>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</si>
  <si>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</si>
  <si>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</si>
  <si>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</si>
  <si>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</si>
  <si>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</si>
  <si>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</si>
  <si>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</si>
  <si>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</si>
  <si>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</si>
  <si>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</si>
  <si>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</si>
  <si>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</si>
  <si>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</si>
  <si>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</si>
  <si>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</si>
  <si>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</si>
  <si>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</si>
  <si>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</si>
  <si>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</si>
  <si>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</si>
  <si>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</si>
  <si>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</si>
  <si>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</si>
  <si>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</si>
  <si>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</si>
  <si>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</si>
  <si>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</si>
  <si>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</si>
  <si>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</si>
  <si>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</si>
  <si>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</si>
  <si>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</si>
  <si>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</si>
  <si>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</si>
  <si>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</si>
  <si>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</si>
  <si>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</si>
  <si>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</si>
  <si>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</si>
  <si>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</si>
  <si>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</si>
  <si>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</si>
  <si>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</si>
  <si>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</si>
  <si>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</si>
  <si>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</si>
  <si>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</si>
  <si>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</si>
  <si>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</si>
  <si>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</si>
  <si>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</si>
  <si>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</si>
  <si>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</si>
  <si>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</si>
  <si>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</si>
  <si>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</si>
  <si>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</si>
  <si>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</si>
  <si>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</si>
  <si>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</si>
  <si>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</si>
  <si>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</si>
  <si>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</si>
  <si>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</si>
  <si>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</si>
  <si>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</si>
  <si>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</si>
  <si>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</si>
  <si>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</si>
  <si>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</si>
  <si>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</si>
  <si>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</si>
  <si>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</si>
  <si>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</si>
  <si>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</si>
  <si>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</si>
  <si>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</si>
  <si>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</si>
  <si>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</si>
  <si>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</si>
  <si>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</si>
  <si>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</si>
  <si>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</si>
  <si>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</si>
  <si>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</si>
  <si>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</si>
  <si>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</si>
  <si>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</si>
  <si>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</si>
  <si>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</si>
  <si>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</si>
  <si>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</si>
  <si>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</si>
  <si>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</si>
  <si>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</si>
  <si>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</si>
  <si>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</si>
  <si>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</si>
  <si>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</si>
  <si>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</si>
  <si>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</si>
  <si>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</si>
  <si>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</si>
  <si>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</si>
  <si>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</si>
  <si>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</si>
  <si>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</si>
  <si>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</si>
  <si>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</si>
  <si>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</si>
  <si>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</si>
  <si>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</si>
  <si>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</si>
  <si>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</si>
  <si>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</si>
  <si>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</si>
  <si>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</si>
  <si>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</si>
  <si>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</si>
  <si>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</si>
  <si>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</si>
  <si>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</si>
  <si>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</si>
  <si>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</si>
  <si>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</si>
  <si>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</si>
  <si>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</si>
  <si>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</si>
  <si>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</si>
  <si>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</si>
  <si>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</si>
  <si>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</si>
  <si>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</si>
  <si>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</si>
  <si>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</si>
  <si>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</si>
  <si>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</si>
  <si>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</si>
  <si>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</si>
  <si>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</si>
  <si>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</si>
  <si>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</si>
  <si>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</si>
  <si>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</si>
  <si>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</si>
  <si>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</si>
  <si>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</si>
  <si>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</si>
  <si>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</si>
  <si>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</si>
  <si>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</si>
  <si>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</si>
  <si>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</si>
  <si>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</si>
  <si>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</si>
  <si>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</si>
  <si>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</si>
  <si>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</si>
  <si>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</si>
  <si>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</si>
  <si>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</si>
  <si>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</si>
  <si>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</si>
  <si>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</si>
  <si>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</si>
  <si>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</si>
  <si>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</si>
  <si>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</si>
  <si>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</si>
  <si>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</si>
  <si>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</si>
  <si>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</si>
  <si>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</si>
  <si>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</si>
  <si>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</si>
  <si>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</si>
  <si>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</si>
  <si>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</si>
  <si>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</si>
  <si>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</si>
  <si>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</si>
  <si>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</si>
  <si>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</si>
  <si>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</si>
  <si>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</si>
  <si>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</si>
  <si>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</si>
  <si>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</si>
  <si>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</si>
  <si>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</si>
  <si>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</si>
  <si>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</si>
  <si>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88/35 ถ.เหมทานนท์ ต.ปากน้ำ อ.เมืองกระบี่ จ.กระบี่</t>
  </si>
  <si>
    <t>1514575</t>
  </si>
  <si>
    <t>88/31 ถ.เหมทานนท์ ต.ปากน้ำ อ.เมืองกระบี่ จ.กระบี่</t>
  </si>
  <si>
    <t>1475470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</si>
  <si>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</si>
  <si>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</si>
  <si>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</si>
  <si>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</si>
  <si>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</si>
  <si>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</si>
  <si>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</si>
  <si>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</si>
  <si>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</si>
  <si>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</si>
  <si>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</si>
  <si>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</si>
  <si>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</si>
  <si>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</si>
  <si>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</si>
  <si>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</si>
  <si>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</si>
  <si>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</si>
  <si>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</si>
  <si>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</si>
  <si>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</si>
  <si>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</si>
  <si>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</si>
  <si>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</si>
  <si>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</si>
  <si>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</si>
  <si>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</si>
  <si>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</si>
  <si>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</si>
  <si>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</si>
  <si>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</si>
  <si>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</si>
  <si>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</si>
  <si>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</si>
  <si>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</si>
  <si>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</si>
  <si>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</si>
  <si>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</si>
  <si>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</si>
  <si>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</si>
  <si>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</si>
  <si>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</si>
  <si>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</si>
  <si>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</si>
  <si>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</si>
  <si>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</si>
  <si>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</si>
  <si>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</si>
  <si>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</si>
  <si>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</si>
  <si>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</si>
  <si>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</si>
  <si>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</si>
  <si>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</si>
  <si>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</si>
  <si>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</si>
  <si>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</si>
  <si>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</si>
  <si>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</si>
  <si>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</si>
  <si>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</si>
  <si>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</si>
  <si>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</si>
  <si>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</si>
  <si>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</si>
  <si>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</si>
  <si>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</si>
  <si>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</si>
  <si>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</si>
  <si>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</si>
  <si>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</si>
  <si>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</si>
  <si>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</si>
  <si>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</si>
  <si>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</si>
  <si>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</si>
  <si>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</si>
  <si>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</si>
  <si>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</si>
  <si>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</si>
  <si>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</si>
  <si>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</si>
  <si>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</si>
  <si>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</si>
  <si>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</si>
  <si>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</si>
  <si>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</si>
  <si>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</si>
  <si>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</si>
  <si>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</si>
  <si>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</si>
  <si>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</si>
  <si>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</si>
  <si>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</si>
  <si>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</si>
  <si>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</si>
  <si>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</si>
  <si>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</si>
  <si>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</si>
  <si>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</si>
  <si>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</si>
  <si>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</si>
  <si>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</si>
  <si>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</si>
  <si>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</si>
  <si>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</si>
  <si>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</si>
  <si>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</si>
  <si>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</si>
  <si>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</si>
  <si>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</si>
  <si>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</si>
  <si>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</si>
  <si>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</si>
  <si>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</si>
  <si>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</si>
  <si>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</si>
  <si>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</si>
  <si>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</si>
  <si>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</si>
  <si>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</si>
  <si>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</si>
  <si>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</si>
  <si>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</si>
  <si>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</si>
  <si>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</si>
  <si>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</si>
  <si>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</si>
  <si>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</si>
  <si>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</si>
  <si>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</si>
  <si>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</si>
  <si>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</si>
  <si>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</si>
  <si>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</si>
  <si>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</si>
  <si>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</si>
  <si>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</si>
  <si>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</si>
  <si>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</si>
  <si>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</si>
  <si>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</si>
  <si>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</si>
  <si>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</si>
  <si>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</si>
  <si>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</si>
  <si>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</si>
  <si>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</si>
  <si>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</si>
  <si>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</si>
  <si>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</si>
  <si>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</si>
  <si>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</si>
  <si>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</si>
  <si>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</si>
  <si>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</si>
  <si>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</si>
  <si>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</si>
  <si>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</si>
  <si>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</si>
  <si>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</si>
  <si>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</si>
  <si>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</si>
  <si>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</si>
  <si>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</si>
  <si>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</si>
  <si>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</si>
  <si>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</si>
  <si>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</si>
  <si>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</si>
  <si>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</si>
  <si>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</si>
  <si>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</si>
  <si>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</si>
  <si>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</si>
  <si>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</si>
  <si>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</si>
  <si>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</si>
  <si>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</si>
  <si>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</si>
  <si>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</si>
  <si>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</si>
  <si>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</si>
  <si>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</si>
  <si>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</si>
  <si>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</si>
  <si>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</si>
  <si>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</si>
  <si>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</si>
  <si>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</si>
  <si>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</si>
  <si>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</si>
  <si>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</si>
  <si>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</si>
  <si>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</si>
  <si>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</si>
  <si>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</si>
  <si>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</si>
  <si>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</si>
  <si>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</si>
  <si>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</si>
  <si>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</si>
  <si>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</si>
  <si>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</si>
  <si>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</si>
  <si>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</si>
  <si>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</si>
  <si>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</si>
  <si>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</si>
  <si>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</si>
  <si>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</si>
  <si>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</si>
  <si>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</si>
  <si>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</si>
  <si>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</si>
  <si>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</si>
  <si>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</si>
  <si>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</si>
  <si>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</si>
  <si>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</si>
  <si>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</si>
  <si>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</si>
  <si>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</si>
  <si>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</si>
  <si>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</si>
  <si>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</si>
  <si>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</si>
  <si>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</si>
  <si>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</si>
  <si>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</si>
  <si>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</si>
  <si>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</si>
  <si>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</si>
  <si>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</si>
  <si>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</si>
  <si>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</si>
  <si>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</si>
  <si>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</si>
  <si>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</si>
  <si>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</si>
  <si>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</si>
  <si>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</si>
  <si>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</si>
  <si>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</si>
  <si>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</si>
  <si>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</si>
  <si>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</si>
  <si>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</si>
  <si>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</si>
  <si>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</si>
  <si>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</si>
  <si>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</si>
  <si>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</si>
  <si>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</si>
  <si>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</si>
  <si>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</si>
  <si>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</si>
  <si>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</si>
  <si>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</si>
  <si>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</si>
  <si>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</si>
  <si>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</si>
  <si>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</si>
  <si>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</si>
  <si>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</si>
  <si>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</si>
  <si>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</si>
  <si>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</si>
  <si>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</si>
  <si>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</si>
  <si>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</si>
  <si>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</si>
  <si>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</si>
  <si>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</si>
  <si>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</si>
  <si>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</si>
  <si>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</si>
  <si>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</si>
  <si>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</si>
  <si>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</si>
  <si>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</si>
  <si>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</si>
  <si>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</si>
  <si>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</si>
  <si>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</si>
  <si>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</si>
  <si>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</si>
  <si>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</si>
  <si>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</si>
  <si>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</si>
  <si>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</si>
  <si>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</si>
  <si>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</si>
  <si>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</si>
  <si>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</si>
  <si>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</si>
  <si>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</si>
  <si>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</si>
  <si>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</si>
  <si>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</si>
  <si>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</si>
  <si>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</si>
  <si>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</si>
  <si>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</si>
  <si>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</si>
  <si>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</si>
  <si>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</si>
  <si>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</si>
  <si>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</si>
  <si>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</si>
  <si>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</si>
  <si>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</si>
  <si>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</si>
  <si>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</si>
  <si>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</si>
  <si>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</si>
  <si>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</si>
  <si>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</si>
  <si>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</si>
  <si>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</si>
  <si>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</si>
  <si>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</si>
  <si>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</si>
  <si>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</si>
  <si>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</si>
  <si>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</si>
  <si>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</si>
  <si>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</si>
  <si>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</si>
  <si>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</si>
  <si>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</si>
  <si>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</si>
  <si>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</si>
  <si>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</si>
  <si>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</si>
  <si>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</si>
  <si>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</si>
  <si>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</si>
  <si>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</si>
  <si>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</si>
  <si>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</si>
  <si>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</si>
  <si>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</si>
  <si>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</si>
  <si>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</si>
  <si>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</si>
  <si>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</si>
  <si>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</si>
  <si>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</si>
  <si>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</si>
  <si>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</si>
  <si>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</si>
  <si>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</si>
  <si>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</si>
  <si>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</si>
  <si>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</si>
  <si>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</si>
  <si>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</si>
  <si>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</si>
  <si>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</si>
  <si>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</si>
  <si>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</si>
  <si>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</si>
  <si>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</si>
  <si>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</si>
  <si>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</si>
  <si>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นายธีร กิจประสาน</t>
  </si>
  <si>
    <t>นางรัชนี บ่มเกลี้ยง</t>
  </si>
  <si>
    <t>น.ส.มณฑิรา อ้อยศรีสกุล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</si>
  <si>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</si>
  <si>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</si>
  <si>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</si>
  <si>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</si>
  <si>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</si>
  <si>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</si>
  <si>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</si>
  <si>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</si>
  <si>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</si>
  <si>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</si>
  <si>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</si>
  <si>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</si>
  <si>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</si>
  <si>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</si>
  <si>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</si>
  <si>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</si>
  <si>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</si>
  <si>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</si>
  <si>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</si>
  <si>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</si>
  <si>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</si>
  <si>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</si>
  <si>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</si>
  <si>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น.ส.จุติพร แพนลา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</si>
  <si>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</si>
  <si>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</si>
  <si>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</si>
  <si>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</si>
  <si>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</si>
  <si>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</si>
  <si>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</si>
  <si>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</si>
  <si>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</si>
  <si>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</si>
  <si>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</si>
  <si>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</si>
  <si>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</si>
  <si>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</si>
  <si>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</si>
  <si>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</si>
  <si>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</si>
  <si>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</si>
  <si>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</si>
  <si>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</si>
  <si>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</si>
  <si>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</si>
  <si>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</si>
  <si>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</si>
  <si>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</si>
  <si>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</si>
  <si>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</si>
  <si>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</si>
  <si>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</si>
  <si>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</si>
  <si>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</si>
  <si>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</si>
  <si>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</si>
  <si>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</si>
  <si>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</si>
  <si>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</si>
  <si>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</si>
  <si>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</si>
  <si>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</si>
  <si>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</si>
  <si>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</si>
  <si>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</si>
  <si>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</si>
  <si>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</si>
  <si>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</si>
  <si>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</si>
  <si>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</si>
  <si>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</si>
  <si>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</si>
  <si>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</si>
  <si>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</si>
  <si>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</si>
  <si>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</si>
  <si>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</si>
  <si>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</si>
  <si>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</si>
  <si>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</si>
  <si>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</si>
  <si>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</si>
  <si>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</si>
  <si>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</si>
  <si>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</si>
  <si>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</si>
  <si>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</si>
  <si>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</si>
  <si>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</si>
  <si>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</si>
  <si>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</si>
  <si>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</si>
  <si>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</si>
  <si>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</si>
  <si>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</si>
  <si>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</si>
  <si>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</si>
  <si>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</si>
  <si>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</si>
  <si>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</si>
  <si>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</si>
  <si>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</si>
  <si>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</si>
  <si>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</si>
  <si>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</si>
  <si>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</si>
  <si>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ชั่วคราว ถ.พัฒนา ต.ปากน้ำ อ.เมืองกระบี่ จ.กระบี่ </t>
  </si>
  <si>
    <t>ถ.สุคนธ์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</si>
  <si>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</si>
  <si>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</si>
  <si>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</si>
  <si>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</si>
  <si>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</si>
  <si>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</si>
  <si>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</si>
  <si>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</si>
  <si>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</si>
  <si>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</si>
  <si>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</si>
  <si>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</si>
  <si>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</si>
  <si>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</si>
  <si>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</si>
  <si>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</si>
  <si>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</si>
  <si>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</si>
  <si>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</si>
  <si>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</si>
  <si>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</si>
  <si>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</si>
  <si>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</si>
  <si>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</si>
  <si>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</si>
  <si>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</si>
  <si>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</si>
  <si>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</si>
  <si>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</si>
  <si>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</si>
  <si>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</si>
  <si>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</si>
  <si>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</si>
  <si>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</si>
  <si>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</si>
  <si>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</si>
  <si>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</si>
  <si>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</si>
  <si>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</si>
  <si>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</si>
  <si>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</si>
  <si>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</si>
  <si>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</si>
  <si>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</si>
  <si>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</si>
  <si>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</si>
  <si>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</si>
  <si>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</si>
  <si>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</si>
  <si>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</si>
  <si>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</si>
  <si>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</si>
  <si>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</si>
  <si>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</si>
  <si>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</si>
  <si>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</si>
  <si>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</si>
  <si>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</si>
  <si>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</si>
  <si>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</si>
  <si>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</si>
  <si>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</si>
  <si>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</si>
  <si>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</si>
  <si>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</si>
  <si>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</si>
  <si>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</si>
  <si>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</si>
  <si>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</si>
  <si>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</si>
  <si>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</si>
  <si>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</si>
  <si>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</si>
  <si>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</si>
  <si>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</si>
  <si>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</si>
  <si>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</si>
  <si>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</si>
  <si>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</si>
  <si>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</si>
  <si>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</si>
  <si>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</si>
  <si>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</si>
  <si>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</si>
  <si>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</si>
  <si>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</si>
  <si>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</si>
  <si>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</si>
  <si>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</si>
  <si>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</si>
  <si>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</si>
  <si>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</si>
  <si>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</si>
  <si>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</si>
  <si>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</si>
  <si>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</si>
  <si>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</si>
  <si>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</si>
  <si>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</si>
  <si>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</si>
  <si>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</si>
  <si>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</si>
  <si>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</si>
  <si>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</si>
  <si>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</si>
  <si>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</si>
  <si>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</si>
  <si>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</si>
  <si>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</si>
  <si>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</si>
  <si>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</si>
  <si>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</si>
  <si>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</si>
  <si>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</si>
  <si>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</si>
  <si>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</si>
  <si>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</si>
  <si>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</si>
  <si>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</si>
  <si>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</si>
  <si>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</si>
  <si>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</si>
  <si>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</si>
  <si>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</si>
  <si>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</si>
  <si>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</si>
  <si>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</si>
  <si>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</si>
  <si>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</si>
  <si>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</si>
  <si>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</si>
  <si>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</si>
  <si>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</si>
  <si>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</si>
  <si>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</si>
  <si>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</si>
  <si>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</si>
  <si>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</si>
  <si>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</si>
  <si>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</si>
  <si>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</si>
  <si>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</si>
  <si>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</si>
  <si>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</si>
  <si>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</si>
  <si>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</si>
  <si>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</si>
  <si>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</si>
  <si>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</si>
  <si>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</si>
  <si>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</si>
  <si>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</si>
  <si>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</si>
  <si>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</si>
  <si>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</si>
  <si>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</si>
  <si>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</si>
  <si>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</si>
  <si>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</si>
  <si>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</si>
  <si>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</si>
  <si>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</si>
  <si>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</si>
  <si>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</si>
  <si>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</si>
  <si>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</si>
  <si>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</si>
  <si>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</si>
  <si>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</si>
  <si>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</si>
  <si>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</si>
  <si>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</si>
  <si>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</si>
  <si>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</si>
  <si>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</si>
  <si>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</si>
  <si>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</si>
  <si>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</si>
  <si>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</si>
  <si>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</si>
  <si>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</si>
  <si>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</si>
  <si>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</si>
  <si>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</si>
  <si>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</si>
  <si>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</si>
  <si>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</si>
  <si>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</si>
  <si>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</si>
  <si>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</si>
  <si>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</si>
  <si>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</si>
  <si>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</si>
  <si>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</si>
  <si>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</si>
  <si>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</si>
  <si>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</si>
  <si>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</si>
  <si>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</si>
  <si>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</si>
  <si>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</si>
  <si>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</si>
  <si>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</si>
  <si>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</si>
  <si>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</si>
  <si>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</si>
  <si>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</si>
  <si>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</si>
  <si>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</si>
  <si>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</si>
  <si>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</si>
  <si>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</si>
  <si>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</si>
  <si>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</si>
  <si>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</si>
  <si>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</si>
  <si>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</si>
  <si>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</si>
  <si>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</si>
  <si>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</si>
  <si>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</si>
  <si>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</si>
  <si>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</si>
  <si>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</si>
  <si>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</si>
  <si>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</si>
  <si>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</si>
  <si>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</si>
  <si>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</si>
  <si>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</si>
  <si>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</si>
  <si>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</si>
  <si>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</si>
  <si>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</si>
  <si>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</si>
  <si>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</si>
  <si>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</si>
  <si>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</si>
  <si>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</si>
  <si>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</si>
  <si>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</si>
  <si>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</si>
  <si>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</si>
  <si>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</si>
  <si>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</si>
  <si>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</si>
  <si>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</si>
  <si>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</si>
  <si>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</si>
  <si>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</si>
  <si>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</si>
  <si>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</si>
  <si>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</si>
  <si>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</si>
  <si>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</si>
  <si>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</si>
  <si>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</si>
  <si>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</si>
  <si>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</si>
  <si>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</si>
  <si>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</si>
  <si>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</si>
  <si>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</si>
  <si>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</si>
  <si>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</si>
  <si>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</si>
  <si>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</si>
  <si>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</si>
  <si>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</si>
  <si>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</si>
  <si>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</si>
  <si>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</si>
  <si>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</si>
  <si>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</si>
  <si>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</si>
  <si>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</si>
  <si>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</si>
  <si>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</si>
  <si>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</si>
  <si>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</si>
  <si>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</si>
  <si>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</si>
  <si>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</si>
  <si>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</si>
  <si>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</si>
  <si>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</si>
  <si>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</si>
  <si>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</si>
  <si>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</si>
  <si>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</si>
  <si>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</si>
  <si>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</si>
  <si>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</si>
  <si>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</si>
  <si>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</si>
  <si>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</si>
  <si>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</si>
  <si>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</si>
  <si>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</si>
  <si>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</si>
  <si>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</si>
  <si>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</si>
  <si>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</si>
  <si>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</si>
  <si>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</si>
  <si>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</si>
  <si>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</si>
  <si>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</si>
  <si>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</si>
  <si>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</si>
  <si>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</si>
  <si>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</si>
  <si>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</si>
  <si>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</si>
  <si>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</si>
  <si>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</si>
  <si>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</si>
  <si>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</si>
  <si>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</si>
  <si>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</si>
  <si>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</si>
  <si>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</si>
  <si>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</si>
  <si>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</si>
  <si>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</si>
  <si>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</si>
  <si>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</si>
  <si>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</si>
  <si>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</si>
  <si>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</si>
  <si>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</si>
  <si>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</si>
  <si>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</si>
  <si>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</si>
  <si>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</si>
  <si>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</si>
  <si>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</si>
  <si>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</si>
  <si>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</si>
  <si>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</si>
  <si>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</si>
  <si>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</si>
  <si>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</si>
  <si>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</si>
  <si>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</si>
  <si>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</si>
  <si>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</si>
  <si>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</si>
  <si>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</si>
  <si>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</si>
  <si>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</si>
  <si>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</si>
  <si>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</si>
  <si>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</si>
  <si>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</si>
  <si>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</si>
  <si>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</si>
  <si>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</si>
  <si>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</si>
  <si>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</si>
  <si>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</si>
  <si>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</si>
  <si>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</si>
  <si>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</si>
  <si>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</si>
  <si>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</si>
  <si>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</si>
  <si>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</si>
  <si>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</si>
  <si>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</si>
  <si>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</si>
  <si>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</si>
  <si>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</si>
  <si>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</si>
  <si>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</si>
  <si>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</si>
  <si>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</si>
  <si>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</si>
  <si>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</si>
  <si>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</si>
  <si>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</si>
  <si>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</si>
  <si>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</si>
  <si>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</si>
  <si>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</si>
  <si>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</si>
  <si>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</si>
  <si>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</si>
  <si>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</si>
  <si>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</si>
  <si>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</si>
  <si>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</si>
  <si>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</si>
  <si>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</si>
  <si>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</si>
  <si>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</si>
  <si>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</si>
  <si>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</si>
  <si>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</si>
  <si>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</si>
  <si>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</si>
  <si>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</si>
  <si>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</si>
  <si>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</si>
  <si>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</si>
  <si>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</si>
  <si>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</si>
  <si>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</si>
  <si>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</si>
  <si>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</si>
  <si>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</si>
  <si>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</si>
  <si>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</si>
  <si>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</si>
  <si>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</si>
  <si>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</si>
  <si>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</si>
  <si>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</si>
  <si>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</si>
  <si>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</si>
  <si>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</si>
  <si>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</si>
  <si>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</si>
  <si>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</si>
  <si>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</si>
  <si>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</si>
  <si>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</si>
  <si>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</si>
  <si>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</si>
  <si>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</si>
  <si>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</si>
  <si>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</si>
  <si>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</si>
  <si>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</si>
  <si>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</si>
  <si>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</si>
  <si>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</si>
  <si>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</si>
  <si>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</si>
  <si>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</si>
  <si>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</si>
  <si>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</si>
  <si>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</si>
  <si>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</si>
  <si>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</si>
  <si>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</si>
  <si>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</si>
  <si>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</si>
  <si>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</si>
  <si>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</si>
  <si>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</si>
  <si>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</si>
  <si>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</si>
  <si>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</si>
  <si>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</si>
  <si>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</si>
  <si>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</si>
  <si>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</si>
  <si>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</si>
  <si>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</si>
  <si>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</si>
  <si>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</si>
  <si>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</si>
  <si>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</si>
  <si>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</si>
  <si>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</si>
  <si>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</si>
  <si>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</si>
  <si>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</si>
  <si>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</si>
  <si>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</si>
  <si>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</si>
  <si>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</si>
  <si>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</si>
  <si>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</si>
  <si>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</si>
  <si>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</si>
  <si>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</si>
  <si>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</si>
  <si>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</si>
  <si>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</si>
  <si>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</si>
  <si>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</si>
  <si>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</si>
  <si>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</si>
  <si>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</si>
  <si>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</si>
  <si>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</si>
  <si>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</si>
  <si>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</si>
  <si>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</si>
  <si>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</si>
  <si>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</si>
  <si>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</si>
  <si>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</si>
  <si>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</si>
  <si>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</si>
  <si>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</si>
  <si>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</si>
  <si>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</si>
  <si>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</si>
  <si>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</si>
  <si>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</si>
  <si>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</si>
  <si>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</si>
  <si>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</si>
  <si>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</si>
  <si>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</si>
  <si>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</si>
  <si>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</si>
  <si>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</si>
  <si>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</si>
  <si>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</si>
  <si>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</si>
  <si>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</si>
  <si>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</si>
  <si>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</si>
  <si>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</si>
  <si>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</si>
  <si>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</si>
  <si>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</si>
  <si>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</si>
  <si>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</si>
  <si>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</si>
  <si>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</si>
  <si>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</si>
  <si>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</si>
  <si>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</si>
  <si>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</si>
  <si>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</si>
  <si>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</si>
  <si>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</si>
  <si>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</si>
  <si>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</si>
  <si>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</si>
  <si>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</si>
  <si>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</si>
  <si>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</si>
  <si>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</si>
  <si>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</si>
  <si>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</si>
  <si>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</si>
  <si>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</si>
  <si>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</si>
  <si>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</si>
  <si>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</si>
  <si>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</si>
  <si>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</si>
  <si>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</si>
  <si>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</si>
  <si>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</si>
  <si>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</si>
  <si>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</si>
  <si>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</si>
  <si>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</si>
  <si>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</si>
  <si>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</si>
  <si>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</si>
  <si>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</si>
  <si>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</si>
  <si>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</si>
  <si>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</si>
  <si>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</si>
  <si>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</si>
  <si>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</si>
  <si>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</si>
  <si>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</si>
  <si>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</si>
  <si>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</si>
  <si>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</si>
  <si>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</si>
  <si>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</si>
  <si>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</si>
  <si>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</si>
  <si>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</si>
  <si>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</si>
  <si>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</si>
  <si>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</si>
  <si>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</si>
  <si>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</si>
  <si>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</si>
  <si>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</si>
  <si>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</si>
  <si>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</si>
  <si>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</si>
  <si>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</si>
  <si>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</si>
  <si>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</si>
  <si>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</si>
  <si>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</si>
  <si>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</si>
  <si>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</si>
  <si>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</si>
  <si>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</si>
  <si>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</si>
  <si>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</si>
  <si>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</si>
  <si>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</si>
  <si>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</si>
  <si>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</si>
  <si>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</si>
  <si>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</si>
  <si>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</si>
  <si>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</si>
  <si>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</si>
  <si>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</si>
  <si>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</si>
  <si>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</si>
  <si>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</si>
  <si>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</si>
  <si>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</si>
  <si>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</si>
  <si>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</si>
  <si>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</si>
  <si>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</si>
  <si>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</si>
  <si>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</si>
  <si>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</si>
  <si>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</si>
  <si>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</si>
  <si>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</si>
  <si>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</si>
  <si>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</si>
  <si>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</si>
  <si>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</si>
  <si>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</si>
  <si>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</si>
  <si>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</si>
  <si>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</si>
  <si>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</si>
  <si>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</si>
  <si>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</si>
  <si>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</si>
  <si>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</si>
  <si>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</si>
  <si>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</si>
  <si>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</si>
  <si>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</si>
  <si>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</si>
  <si>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</si>
  <si>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</si>
  <si>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</si>
  <si>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</si>
  <si>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</si>
  <si>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</si>
  <si>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</si>
  <si>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</si>
  <si>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</si>
  <si>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</si>
  <si>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</si>
  <si>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</si>
  <si>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</si>
  <si>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</si>
  <si>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</si>
  <si>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</si>
  <si>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</si>
  <si>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</si>
  <si>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</si>
  <si>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</si>
  <si>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</si>
  <si>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</si>
  <si>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</si>
  <si>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</si>
  <si>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</si>
  <si>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</si>
  <si>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</si>
  <si>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</si>
  <si>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</si>
  <si>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</si>
  <si>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</si>
  <si>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</si>
  <si>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</si>
  <si>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</si>
  <si>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</si>
  <si>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</si>
  <si>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</si>
  <si>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</si>
  <si>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</si>
  <si>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</si>
  <si>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</si>
  <si>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</si>
  <si>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</si>
  <si>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</si>
  <si>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</si>
  <si>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</si>
  <si>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</si>
  <si>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</si>
  <si>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</si>
  <si>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</si>
  <si>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</si>
  <si>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</si>
  <si>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</si>
  <si>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</si>
  <si>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</si>
  <si>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</si>
  <si>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</si>
  <si>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</si>
  <si>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</si>
  <si>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</si>
  <si>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</si>
  <si>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</si>
  <si>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</si>
  <si>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</si>
  <si>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</si>
  <si>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</si>
  <si>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</si>
  <si>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</si>
  <si>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</si>
  <si>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</si>
  <si>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</si>
  <si>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</si>
  <si>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</si>
  <si>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</si>
  <si>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</si>
  <si>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</si>
  <si>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</si>
  <si>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</si>
  <si>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</si>
  <si>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</si>
  <si>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</si>
  <si>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</si>
  <si>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</si>
  <si>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</si>
  <si>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</si>
  <si>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</si>
  <si>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</si>
  <si>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</si>
  <si>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</si>
  <si>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</si>
  <si>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</si>
  <si>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</si>
  <si>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</si>
  <si>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</si>
  <si>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</si>
  <si>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</si>
  <si>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</si>
  <si>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</si>
  <si>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</si>
  <si>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</si>
  <si>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</si>
  <si>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</si>
  <si>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</si>
  <si>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</si>
  <si>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</si>
  <si>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</si>
  <si>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</si>
  <si>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</si>
  <si>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</si>
  <si>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</si>
  <si>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</si>
  <si>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</si>
  <si>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</si>
  <si>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</si>
  <si>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</si>
  <si>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</si>
  <si>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</si>
  <si>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</si>
  <si>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</si>
  <si>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</si>
  <si>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</si>
  <si>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</si>
  <si>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</si>
  <si>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</si>
  <si>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</si>
  <si>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</si>
  <si>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</si>
  <si>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</si>
  <si>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</si>
  <si>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</si>
  <si>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</si>
  <si>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</si>
  <si>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t>น.ส.ผ่องศรี ภูเก้าล้วน (บริษัทสยามกลการ)</t>
  </si>
  <si>
    <t>นายสุรพล ดาราสุริยงค์ (ปากซ.ตะกั่วทุ่ง)</t>
  </si>
  <si>
    <t>นายทรรศนะ แซ่จิว (สุปราณี)</t>
  </si>
  <si>
    <t>เม.ย.-ก.ค.59</t>
  </si>
  <si>
    <t>เม.ย.59</t>
  </si>
  <si>
    <t>มิ.ย.59</t>
  </si>
  <si>
    <t>เม.ย.-มิ.ย.59</t>
  </si>
  <si>
    <t>พ.ค.59</t>
  </si>
  <si>
    <t>นายณัฐเดช ทองลอย</t>
  </si>
  <si>
    <t>เม.ย.-ส.ค.59</t>
  </si>
  <si>
    <t>มิ.ย.-ส.ค.59</t>
  </si>
  <si>
    <t>หจก.แพ็คอัพกรุ๊ป</t>
  </si>
  <si>
    <t>ส.ค.59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</si>
  <si>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</si>
  <si>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</si>
  <si>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</si>
  <si>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</si>
  <si>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</si>
  <si>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</si>
  <si>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</si>
  <si>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</si>
  <si>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</si>
  <si>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</si>
  <si>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</si>
  <si>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</si>
  <si>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</si>
  <si>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</si>
  <si>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</si>
  <si>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</si>
  <si>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</si>
  <si>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</si>
  <si>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</si>
  <si>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</si>
  <si>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</si>
  <si>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</si>
  <si>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</si>
  <si>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</si>
  <si>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</si>
  <si>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</si>
  <si>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</si>
  <si>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</si>
  <si>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</si>
  <si>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</si>
  <si>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</si>
  <si>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</si>
  <si>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</si>
  <si>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</si>
  <si>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</si>
  <si>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</si>
  <si>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</si>
  <si>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บริษัท สตูดิโอ โพสิทีฟ จำกัด เลขที่ผู้เสียภาษีอากร 0815555000190</t>
  </si>
  <si>
    <t>1502268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</si>
  <si>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</si>
  <si>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</si>
  <si>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</si>
  <si>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</si>
  <si>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</si>
  <si>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</si>
  <si>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</si>
  <si>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</si>
  <si>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ค่าบริการก่อนหัก</t>
  </si>
  <si>
    <t>เงินค้างรวมภาษี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</si>
  <si>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</si>
  <si>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</si>
  <si>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</si>
  <si>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</si>
  <si>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</si>
  <si>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</si>
  <si>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</si>
  <si>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</si>
  <si>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</si>
  <si>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</si>
  <si>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</si>
  <si>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</si>
  <si>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</si>
  <si>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</si>
  <si>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wma-592001096</t>
  </si>
  <si>
    <t>wma-592001097</t>
  </si>
  <si>
    <t>wma-592001098</t>
  </si>
  <si>
    <t>wma-592001099</t>
  </si>
  <si>
    <t>wma-592001100</t>
  </si>
  <si>
    <t>wma-592001101</t>
  </si>
  <si>
    <t>wma-592001102</t>
  </si>
  <si>
    <t>wma-592001103</t>
  </si>
  <si>
    <t>wma-592001104</t>
  </si>
  <si>
    <t>wma-592001105</t>
  </si>
  <si>
    <t>wma-592001106</t>
  </si>
  <si>
    <t>wma-592001107</t>
  </si>
  <si>
    <t>wma-592001108</t>
  </si>
  <si>
    <t>wma-592001109</t>
  </si>
  <si>
    <t>wma-592001110</t>
  </si>
  <si>
    <t>wma-592001111</t>
  </si>
  <si>
    <t>wma-592001112</t>
  </si>
  <si>
    <t>wma-592001113</t>
  </si>
  <si>
    <t>wma-592001114</t>
  </si>
  <si>
    <t>wma-592001115</t>
  </si>
  <si>
    <t>wma-592001116</t>
  </si>
  <si>
    <t>wma-592001117</t>
  </si>
  <si>
    <t>wma-592001118</t>
  </si>
  <si>
    <t>wma-592001119</t>
  </si>
  <si>
    <t>wma-592001120</t>
  </si>
  <si>
    <t>wma-592001121</t>
  </si>
  <si>
    <t>wma-592001122</t>
  </si>
  <si>
    <t>wma-592001123</t>
  </si>
  <si>
    <t>wma-592001124</t>
  </si>
  <si>
    <t>wma-592001125</t>
  </si>
  <si>
    <t>wma-592001126</t>
  </si>
  <si>
    <t>wma-592001127</t>
  </si>
  <si>
    <t>wma-592001128</t>
  </si>
  <si>
    <t>wma-592001129</t>
  </si>
  <si>
    <t>wma-592001130</t>
  </si>
  <si>
    <t>wma-592001131</t>
  </si>
  <si>
    <t>wma-592001132</t>
  </si>
  <si>
    <t>wma-592001133</t>
  </si>
  <si>
    <t>wma-592001134</t>
  </si>
  <si>
    <t>wma-592001135</t>
  </si>
  <si>
    <t>wma-592001136</t>
  </si>
  <si>
    <t>wma-592001137</t>
  </si>
  <si>
    <t>wma-592001138</t>
  </si>
  <si>
    <t>wma-592001139</t>
  </si>
  <si>
    <t>wma-592001140</t>
  </si>
  <si>
    <t>wma-592001141</t>
  </si>
  <si>
    <t>wma-592001142</t>
  </si>
  <si>
    <t>wma-592001143</t>
  </si>
  <si>
    <t>wma-592001144</t>
  </si>
  <si>
    <t>wma-592001145</t>
  </si>
  <si>
    <t>wma-592001146</t>
  </si>
  <si>
    <t>wma-592001147</t>
  </si>
  <si>
    <t>wma-592001148</t>
  </si>
  <si>
    <t>wma-592001149</t>
  </si>
  <si>
    <t>wma-592001150</t>
  </si>
  <si>
    <t>wma-592001151</t>
  </si>
  <si>
    <t>wma-592001152</t>
  </si>
  <si>
    <t>wma-592001153</t>
  </si>
  <si>
    <t>wma-592001154</t>
  </si>
  <si>
    <t>wma-592001155</t>
  </si>
  <si>
    <t>wma-592001156</t>
  </si>
  <si>
    <t>wma-592001157</t>
  </si>
  <si>
    <t>wma-592001158</t>
  </si>
  <si>
    <t>wma-592001159</t>
  </si>
  <si>
    <t>wma-592001160</t>
  </si>
  <si>
    <t>wma-592001161</t>
  </si>
  <si>
    <t>wma-592001162</t>
  </si>
  <si>
    <t>wma-592001163</t>
  </si>
  <si>
    <t>wma-592001164</t>
  </si>
  <si>
    <t>wma-592001165</t>
  </si>
  <si>
    <t>wma-592001166</t>
  </si>
  <si>
    <t>wma-592001167</t>
  </si>
  <si>
    <t>wma-592001168</t>
  </si>
  <si>
    <t>wma-592001169</t>
  </si>
  <si>
    <t>wma-592001170</t>
  </si>
  <si>
    <t>wma-592001171</t>
  </si>
  <si>
    <t>wma-592001172</t>
  </si>
  <si>
    <t>wma-592001173</t>
  </si>
  <si>
    <t>wma-592001174</t>
  </si>
  <si>
    <t>wma-592001175</t>
  </si>
  <si>
    <t>wma-592001176</t>
  </si>
  <si>
    <t>wma-592001177</t>
  </si>
  <si>
    <t>wma-592001178</t>
  </si>
  <si>
    <t>wma-592001179</t>
  </si>
  <si>
    <t>wma-592001180</t>
  </si>
  <si>
    <t>wma-592001181</t>
  </si>
  <si>
    <t>wma-592001182</t>
  </si>
  <si>
    <t>wma-592001183</t>
  </si>
  <si>
    <t>wma-592001184</t>
  </si>
  <si>
    <t>wma-592001185</t>
  </si>
  <si>
    <t>wma-592001186</t>
  </si>
  <si>
    <t>wma-592001187</t>
  </si>
  <si>
    <t>wma-592001188</t>
  </si>
  <si>
    <t>wma-592001189</t>
  </si>
  <si>
    <t>wma-592001190</t>
  </si>
  <si>
    <t>wma-592001191</t>
  </si>
  <si>
    <t>wma-592001192</t>
  </si>
  <si>
    <t>wma-592001193</t>
  </si>
  <si>
    <t>wma-592001194</t>
  </si>
  <si>
    <t>wma-592001195</t>
  </si>
  <si>
    <t>wma-592001196</t>
  </si>
  <si>
    <t>wma-592001197</t>
  </si>
  <si>
    <t>wma-592001198</t>
  </si>
  <si>
    <t>wma-592001199</t>
  </si>
  <si>
    <t>wma-592001200</t>
  </si>
  <si>
    <t>wma-592001201</t>
  </si>
  <si>
    <t>wma-592001202</t>
  </si>
  <si>
    <t>wma-592001203</t>
  </si>
  <si>
    <t>wma-592001204</t>
  </si>
  <si>
    <t>wma-592001205</t>
  </si>
  <si>
    <t>wma-592001206</t>
  </si>
  <si>
    <t>wma-592001207</t>
  </si>
  <si>
    <t>wma-592001208</t>
  </si>
  <si>
    <t>wma-592001209</t>
  </si>
  <si>
    <t>wma-592001210</t>
  </si>
  <si>
    <t>wma-592001211</t>
  </si>
  <si>
    <t>wma-592001212</t>
  </si>
  <si>
    <t>wma-592001213</t>
  </si>
  <si>
    <t>wma-592001214</t>
  </si>
  <si>
    <t>wma-592001215</t>
  </si>
  <si>
    <t>wma-592001216</t>
  </si>
  <si>
    <t>wma-592001217</t>
  </si>
  <si>
    <t>wma-592001218</t>
  </si>
  <si>
    <t>wma-592001219</t>
  </si>
  <si>
    <t>wma-592001220</t>
  </si>
  <si>
    <t>wma-592001221</t>
  </si>
  <si>
    <t>wma-592001222</t>
  </si>
  <si>
    <t>wma-592001223</t>
  </si>
  <si>
    <t>wma-592001224</t>
  </si>
  <si>
    <t>wma-592001225</t>
  </si>
  <si>
    <t>wma-592001226</t>
  </si>
  <si>
    <t>wma-592001227</t>
  </si>
  <si>
    <t>wma-592001228</t>
  </si>
  <si>
    <t>wma-592001229</t>
  </si>
  <si>
    <t>wma-592001230</t>
  </si>
  <si>
    <t>wma-592001231</t>
  </si>
  <si>
    <t>wma-592001232</t>
  </si>
  <si>
    <t>wma-592001233</t>
  </si>
  <si>
    <t>wma-592001234</t>
  </si>
  <si>
    <t>wma-592001235</t>
  </si>
  <si>
    <t>wma-592001236</t>
  </si>
  <si>
    <t>wma-592001237</t>
  </si>
  <si>
    <t>wma-592001238</t>
  </si>
  <si>
    <t>wma-592001239</t>
  </si>
  <si>
    <t>wma-592001240</t>
  </si>
  <si>
    <t>wma-592001241</t>
  </si>
  <si>
    <t>wma-592001242</t>
  </si>
  <si>
    <t>wma-592001243</t>
  </si>
  <si>
    <t>wma-592001244</t>
  </si>
  <si>
    <t>wma-592001245</t>
  </si>
  <si>
    <t>wma-592001246</t>
  </si>
  <si>
    <t>wma-592001247</t>
  </si>
  <si>
    <t>wma-592001248</t>
  </si>
  <si>
    <t>wma-592001249</t>
  </si>
  <si>
    <t>wma-592001250</t>
  </si>
  <si>
    <t>wma-592001251</t>
  </si>
  <si>
    <t>wma-592001252</t>
  </si>
  <si>
    <t>wma-592001253</t>
  </si>
  <si>
    <t>wma-592001254</t>
  </si>
  <si>
    <t>wma-592001255</t>
  </si>
  <si>
    <t>wma-592001256</t>
  </si>
  <si>
    <t>wma-592001257</t>
  </si>
  <si>
    <t>wma-592001258</t>
  </si>
  <si>
    <t>wma-592001259</t>
  </si>
  <si>
    <t>wma-592001260</t>
  </si>
  <si>
    <t>wma-592001261</t>
  </si>
  <si>
    <t>wma-592001262</t>
  </si>
  <si>
    <t>wma-592001263</t>
  </si>
  <si>
    <t>wma-592001264</t>
  </si>
  <si>
    <t>wma-592001265</t>
  </si>
  <si>
    <t>wma-592001266</t>
  </si>
  <si>
    <t>wma-592001267</t>
  </si>
  <si>
    <t>wma-592001268</t>
  </si>
  <si>
    <t>wma-592001269</t>
  </si>
  <si>
    <t>wma-592001270</t>
  </si>
  <si>
    <t>wma-592001271</t>
  </si>
  <si>
    <t>wma-592001272</t>
  </si>
  <si>
    <t>wma-592001273</t>
  </si>
  <si>
    <t>wma-592001274</t>
  </si>
  <si>
    <t>wma-592001275</t>
  </si>
  <si>
    <t>wma-592001276</t>
  </si>
  <si>
    <t>wma-592001277</t>
  </si>
  <si>
    <t>wma-592001278</t>
  </si>
  <si>
    <t>wma-592001279</t>
  </si>
  <si>
    <t>wma-592001280</t>
  </si>
  <si>
    <t>wma-592001281</t>
  </si>
  <si>
    <t>wma-592001282</t>
  </si>
  <si>
    <t>wma-592001283</t>
  </si>
  <si>
    <t>wma-592001284</t>
  </si>
  <si>
    <t>wma-592001285</t>
  </si>
  <si>
    <t>wma-592001286</t>
  </si>
  <si>
    <t>wma-592001287</t>
  </si>
  <si>
    <t>wma-592001288</t>
  </si>
  <si>
    <t>wma-592001289</t>
  </si>
  <si>
    <t>wma-592001290</t>
  </si>
  <si>
    <t>wma-592001291</t>
  </si>
  <si>
    <t>wma-592001292</t>
  </si>
  <si>
    <t>wma-592001293</t>
  </si>
  <si>
    <t>wma-592001294</t>
  </si>
  <si>
    <t>wma-592001295</t>
  </si>
  <si>
    <t>wma-592001296</t>
  </si>
  <si>
    <t>wma-592001297</t>
  </si>
  <si>
    <t>wma-592001298</t>
  </si>
  <si>
    <t>wma-592001299</t>
  </si>
  <si>
    <t>wma-592001300</t>
  </si>
  <si>
    <t>wma-592001301</t>
  </si>
  <si>
    <t>wma-592001302</t>
  </si>
  <si>
    <t>wma-592001303</t>
  </si>
  <si>
    <t>wma-592001304</t>
  </si>
  <si>
    <t>wma-592001305</t>
  </si>
  <si>
    <t>wma-592001306</t>
  </si>
  <si>
    <t>wma-592001307</t>
  </si>
  <si>
    <t>wma-592001308</t>
  </si>
  <si>
    <t>wma-592001309</t>
  </si>
  <si>
    <t>wma-592001310</t>
  </si>
  <si>
    <t>wma-592001311</t>
  </si>
  <si>
    <t>wma-592001312</t>
  </si>
  <si>
    <t>wma-592001313</t>
  </si>
  <si>
    <t>wma-592001314</t>
  </si>
  <si>
    <t>wma-592001315</t>
  </si>
  <si>
    <t>wma-592001316</t>
  </si>
  <si>
    <t>wma-592001317</t>
  </si>
  <si>
    <t>wma-592001318</t>
  </si>
  <si>
    <t>wma-592001319</t>
  </si>
  <si>
    <t>wma-592001320</t>
  </si>
  <si>
    <t>wma-592001321</t>
  </si>
  <si>
    <t>wma-592001322</t>
  </si>
  <si>
    <t>wma-592001323</t>
  </si>
  <si>
    <t>wma-592001324</t>
  </si>
  <si>
    <t>wma-592001325</t>
  </si>
  <si>
    <t>wma-592001326</t>
  </si>
  <si>
    <t>wma-592001327</t>
  </si>
  <si>
    <t>wma-592001328</t>
  </si>
  <si>
    <t>wma-592001329</t>
  </si>
  <si>
    <t>wma-592001330</t>
  </si>
  <si>
    <t>wma-592001331</t>
  </si>
  <si>
    <t>wma-592001332</t>
  </si>
  <si>
    <t>wma-592001333</t>
  </si>
  <si>
    <t>wma-592001334</t>
  </si>
  <si>
    <t>wma-592001335</t>
  </si>
  <si>
    <t>wma-592001336</t>
  </si>
  <si>
    <t>wma-593000369</t>
  </si>
  <si>
    <t>wma-593000370</t>
  </si>
  <si>
    <t>wma-593000371</t>
  </si>
  <si>
    <t>wma-593000372</t>
  </si>
  <si>
    <t>wma-593000373</t>
  </si>
  <si>
    <t>wma-593000374</t>
  </si>
  <si>
    <t>wma-593000375</t>
  </si>
  <si>
    <t>wma-593000376</t>
  </si>
  <si>
    <t>wma-593000377</t>
  </si>
  <si>
    <t>wma-593000378</t>
  </si>
  <si>
    <t>wma-593000379</t>
  </si>
  <si>
    <t>wma-593000380</t>
  </si>
  <si>
    <t>wma-593000381</t>
  </si>
  <si>
    <t>wma-593000382</t>
  </si>
  <si>
    <t>wma-593000383</t>
  </si>
  <si>
    <t>wma-593000384</t>
  </si>
  <si>
    <t>wma-593000385</t>
  </si>
  <si>
    <t>wma-593000386</t>
  </si>
  <si>
    <t>wma-593000387</t>
  </si>
  <si>
    <t>wma-593000388</t>
  </si>
  <si>
    <t>wma-593000389</t>
  </si>
  <si>
    <t>wma-593000390</t>
  </si>
  <si>
    <t>wma-593000391</t>
  </si>
  <si>
    <t>wma-593000392</t>
  </si>
  <si>
    <t>wma-593000393</t>
  </si>
  <si>
    <t>wma-593000394</t>
  </si>
  <si>
    <t>wma-593000395</t>
  </si>
  <si>
    <t>wma-593000396</t>
  </si>
  <si>
    <t>wma-593000397</t>
  </si>
  <si>
    <t>wma-593000398</t>
  </si>
  <si>
    <t>wma-593000399</t>
  </si>
  <si>
    <t>wma-593000400</t>
  </si>
  <si>
    <t>wma-593000401</t>
  </si>
  <si>
    <t>wma-593000402</t>
  </si>
  <si>
    <t>wma-593000403</t>
  </si>
  <si>
    <t>wma-593000404</t>
  </si>
  <si>
    <t>wma-593000405</t>
  </si>
  <si>
    <t>wma-593000406</t>
  </si>
  <si>
    <t>wma-593000407</t>
  </si>
  <si>
    <t>wma-593000408</t>
  </si>
  <si>
    <t>wma-593000409</t>
  </si>
  <si>
    <t>wma-593000410</t>
  </si>
  <si>
    <t>wma-593000411</t>
  </si>
  <si>
    <t>wma-593000412</t>
  </si>
  <si>
    <t>wma-593000413</t>
  </si>
  <si>
    <t>wma-593000414</t>
  </si>
  <si>
    <t>wma-593000415</t>
  </si>
  <si>
    <t>wma-593000416</t>
  </si>
  <si>
    <t>wma-593000417</t>
  </si>
  <si>
    <t>wma-593000418</t>
  </si>
  <si>
    <t>wma-593000419</t>
  </si>
  <si>
    <t>wma-593000420</t>
  </si>
  <si>
    <t>wma-593000421</t>
  </si>
  <si>
    <t>wma-593000422</t>
  </si>
  <si>
    <t>wma-593000423</t>
  </si>
  <si>
    <t>wma-593000424</t>
  </si>
  <si>
    <t>wma-593000425</t>
  </si>
  <si>
    <t>wma-593000426</t>
  </si>
  <si>
    <t>wma-593000427</t>
  </si>
  <si>
    <t>wma-593000428</t>
  </si>
  <si>
    <t>wma-593000429</t>
  </si>
  <si>
    <t>wma-593000430</t>
  </si>
  <si>
    <t>wma-593000431</t>
  </si>
  <si>
    <t>wma-593000432</t>
  </si>
  <si>
    <t>wma-593000433</t>
  </si>
  <si>
    <t>wma-593000434</t>
  </si>
  <si>
    <t>wma-593000435</t>
  </si>
  <si>
    <t>wma-593000436</t>
  </si>
  <si>
    <t>wma-593000437</t>
  </si>
  <si>
    <t>wma-593000438</t>
  </si>
  <si>
    <t>wma-593000439</t>
  </si>
  <si>
    <t>wma-593000440</t>
  </si>
  <si>
    <t>wma-593000441</t>
  </si>
  <si>
    <t>wma-593000442</t>
  </si>
  <si>
    <t>wma-593000443</t>
  </si>
  <si>
    <t>wma-593000444</t>
  </si>
  <si>
    <t>wma-593000445</t>
  </si>
  <si>
    <t>wma-593000446</t>
  </si>
  <si>
    <t>wma-593000447</t>
  </si>
  <si>
    <t>wma-593000448</t>
  </si>
  <si>
    <t>wma-593000449</t>
  </si>
  <si>
    <t>wma-593000450</t>
  </si>
  <si>
    <t>wma-593000451</t>
  </si>
  <si>
    <t>เม.ย.-ก.ย.59</t>
  </si>
  <si>
    <t>ก.ย.59</t>
  </si>
  <si>
    <t>พ.ค.-ก.ย.59</t>
  </si>
  <si>
    <t>ก.ค.-ก.ย.59</t>
  </si>
  <si>
    <t>มิ.ย.-ก.ย.59</t>
  </si>
  <si>
    <t>เมย/กค-กย59</t>
  </si>
  <si>
    <t>เมย-กค/กย59</t>
  </si>
  <si>
    <t>ส.ค.-ก.ย.59</t>
  </si>
  <si>
    <t>เมย-มิย/สค-กย59</t>
  </si>
  <si>
    <t>เมย-พค/กค-กย59</t>
  </si>
  <si>
    <t>เมย-พค/กค59</t>
  </si>
  <si>
    <t>พค/กค-กย59</t>
  </si>
  <si>
    <t>เมย-พค/กค-สค59</t>
  </si>
  <si>
    <t>เมย/กย59</t>
  </si>
  <si>
    <t>เมย-มิย/กย59</t>
  </si>
  <si>
    <t>เมย-พค/สค-กย59</t>
  </si>
  <si>
    <t>มิย/สค59</t>
  </si>
  <si>
    <t>เมย-พค/สค59</t>
  </si>
  <si>
    <t>เมย-มิย/สค59</t>
  </si>
  <si>
    <t>เมย-พค/กย59</t>
  </si>
  <si>
    <t>1449941</t>
  </si>
  <si>
    <t>นางนวลศรี ภูเก้าล้วน(ระฆังทอง)</t>
  </si>
  <si>
    <t>น.ส.ผ่องศรี ภูเก้าล้วน(นายกเทศมนตรี)</t>
  </si>
  <si>
    <t>บ.ศรีผ่องพานิชย์(กระบี่การกระจก)</t>
  </si>
  <si>
    <t>น.ส.ผ่องศรี ภูเก้าล้วน(บ.ปูนซีเมนต์)</t>
  </si>
  <si>
    <t>42 ถ.มหาราช ซ.5 ต.ปากน้ำ อ.เมืองกระบี่ จ.กระบี่</t>
  </si>
  <si>
    <t>บ.ศรีผ่องพานิชย์(ไดสตาร์เซน)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</si>
  <si>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</si>
  <si>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</si>
  <si>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49 ถ.มหาราช ซ.7 ต.ปากน้ำ อ.เมืองกระบี่ จ.กระบี่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</si>
  <si>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</si>
  <si>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</si>
  <si>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นางจิตรา ตันบุตร(บริษัท ซีพีเอฟเทรดดิ้ง จำกัด)</t>
  </si>
  <si>
    <t>นายพีรพงศ์ แก้วลำพูน (เก็บเงินที่ 31 ซ.10 ร้านตำรับยา)</t>
  </si>
  <si>
    <t>นายธนิต อ่าวสกุล (เพื่อนนักเรียน)</t>
  </si>
  <si>
    <t>นายเลาหวาด นิยมเดช(ปาหนัน)</t>
  </si>
  <si>
    <t>นายทศพร กาญจนภมรพัฒน์ (ตรงข้าม ธ.ก.ส.)</t>
  </si>
  <si>
    <t>น.ส.ศิริลักษณ์ พันธแสง (หจก.กระบี่อุตสาหฯ)</t>
  </si>
  <si>
    <t>นายวัฒนชัย วะรินทร์อิน (ออมทองการแว่น)</t>
  </si>
  <si>
    <t>นายดุสิต ธุรหาญ(หมอสมเกียรติ)</t>
  </si>
  <si>
    <t>นางศิริพรรณ ภูเก้าล้วน (หจก.ปีเตอร์รินทร์)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</si>
  <si>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</si>
  <si>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</si>
  <si>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0316048</t>
  </si>
  <si>
    <t>นางสัมพันธ์ ถาวรวรกุล(นำสมัย)</t>
  </si>
  <si>
    <t>นายจำลอง เชษฐเผาพันธ์(ร้านทองมหาราช)</t>
  </si>
  <si>
    <t>นางจงจิตร เจสาสน์(อับดุลเลาะห์)</t>
  </si>
  <si>
    <t>นายลิ้มเซ่ง เก้าเอี้ยน (ร้านสุวัฒน์)</t>
  </si>
  <si>
    <t>น.ส.สุจินต์ ธนทวี(แม๊ะเหนี้ยว)</t>
  </si>
  <si>
    <t>น.ส.อรนุช นาคเส็ง(มดยิ้ม)</t>
  </si>
  <si>
    <t>นางศิรินารถ จันทร์เจนจบ (บุ๋ม บิ๋ม) สว่างการแว่น</t>
  </si>
  <si>
    <t>นายบุญสม มั่นคง(เสริมสวยน้องขวัญ)</t>
  </si>
  <si>
    <t>นางฉวีลักษณ์ อังสุธากุล (บริษัท เวชกรรม กระบี่ จำกัด)</t>
  </si>
  <si>
    <t>นางวรรณภา วงศ์เกียรติ์สุภาพ (สนิท 69)</t>
  </si>
  <si>
    <t>นายสายัณห์ เกี่ยวข้อง  (34/2 หจก.รัตนกิจ ถ.กระบี่)</t>
  </si>
  <si>
    <t>นายผลิพันธ์ ลีลาบูรณพงศ์ (เก็บเงินที่ บจก.แอดไวซ์โฮลดิ้งส์กรุ๊ป)</t>
  </si>
  <si>
    <t>นางอนงค์ แก้วมณี (นางบุญปลูก ชูโชติ)(เก็บคลัง)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</si>
  <si>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</si>
  <si>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</si>
  <si>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</si>
  <si>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น.ส.อรทัย แก้วยอดจันทร์(สายไหม)</t>
  </si>
  <si>
    <t>นายสมบูรณ์ เพชรล้วน (เก็บเงิน ร้านอาร์เทเลคอม มหาราช)</t>
  </si>
  <si>
    <t>นายสมบูรณ์ เพชรล้วน (แถงหลัง)</t>
  </si>
  <si>
    <t>นายกิตติพงศ์ จิววุฒิพงศ์ (เก็บเงิน บจก.นำนคร)</t>
  </si>
  <si>
    <t>นายกิตติพงศ์ จิววุฒิพงศ์ (เก็บเงิน บจก.ป้อมเจริญ)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</si>
  <si>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</si>
  <si>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</si>
  <si>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</si>
  <si>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นางจันทร์เพ็ญ อุยานนทรักษ์ (ถ่ายเอกสาร)</t>
  </si>
  <si>
    <t>นางจันทร์เพ็ญ อุยานนทรักษ์ (ไอเดียกราฟฟิก)</t>
  </si>
  <si>
    <t>นางจันทร์เพ็ญ อุยานนทรักษ์ (น้องดา ซาลอน)</t>
  </si>
  <si>
    <t>นางจันทร์เพ็ญ อุยานนทรักษ์ (ชาพะยอม)</t>
  </si>
  <si>
    <t>นายภัทรพล วชิรวิชัย (กระบี่ติ่มซำ)</t>
  </si>
  <si>
    <t>นายเอกพจน์ ตัณฑวนิชย์ (สิริลักษณ์เภสัช)</t>
  </si>
  <si>
    <t>น.ส.พลอยสวรรค์ เรืองโรจน์ (เส็งไทยเครื่องเขียน)</t>
  </si>
  <si>
    <t>นายบรรจบ กาญจนสถิตย์ (อินเทรนด์)</t>
  </si>
  <si>
    <t>นายบรรจบ กาญจนสถิตย์ (Prapapan)</t>
  </si>
  <si>
    <t>นายบรรจบ กาญจนสถิตย์ (ขายยา)</t>
  </si>
  <si>
    <t>นายชีพ วรรณทิพย์ (ราชการไทยกระบี่)</t>
  </si>
  <si>
    <t>นายอรรณพ บุญภูพันธ์ตันติ (เมจิกเฮาส์)</t>
  </si>
  <si>
    <t>นางกัญญานี มุ่ยบง (เมจิกเฮาส์)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</si>
  <si>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</si>
  <si>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</si>
  <si>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</si>
  <si>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</si>
  <si>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</si>
  <si>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นายเติมศักดิ์ จิววุฒิพงศ์ (ร้านเรือนกิ๊ฟช็อป)</t>
  </si>
  <si>
    <t>นายสว่างวิทย์ ตัณติทวิสุทธิ์ (สายใจ ไหมไทย)</t>
  </si>
  <si>
    <t>นายสาโรจน์ เกี่ยวข้อง (หจก.รัตนกิจ)</t>
  </si>
  <si>
    <t>นางลมุล สุขชล (บิวตี้ ซาลอน)</t>
  </si>
  <si>
    <t>นายชำนาญ จากที่ (รวมศิลป์)</t>
  </si>
  <si>
    <t>นางจารุมา ศิขรินรัตน์ (ธีรพงศ์ฮอนด้า)</t>
  </si>
  <si>
    <t>น.ส.สุดาริน นาคศรี (ตรอ.)</t>
  </si>
  <si>
    <t>นายสมนึก ลีลาประศาสน์ (DAIKIN)</t>
  </si>
  <si>
    <t>น.ส.สาขนิตย์ ลีลาประศาสน์ (คลินิกหมอสาขนิตย์)</t>
  </si>
  <si>
    <t>นางสุวรรณา ครองสิริวัฒน์ (Well Timed Hotel)</t>
  </si>
  <si>
    <t>นายฉัตร วนจารุโรจน์ (The Rich Hotel)</t>
  </si>
  <si>
    <t>นายสันทัด ชดช้อย (หมู่บ้านสินอนันต์1)</t>
  </si>
  <si>
    <t>นายธีระวิทย์ อภิรติธรรม (กินเตี๋ยว)</t>
  </si>
  <si>
    <t>นายปริญญา คำสุวรรณาน (บ้านสวนปู)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</si>
  <si>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</si>
  <si>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</si>
  <si>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</si>
  <si>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</si>
  <si>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จ.ส.ต.อุทัย คงสงค์ (แก๊ทดิ๊ส)</t>
  </si>
  <si>
    <t>นายสาโรจน์ สวาปการ (หน่อง)</t>
  </si>
  <si>
    <t>20 ถ.ร่วมใจ ต.ปากน้ำ อ.เมืองกระบี่ จ.กระบี่</t>
  </si>
  <si>
    <t>จสต.อุทัย คงสงค์ (ร้านค้า)</t>
  </si>
  <si>
    <t>นายชุมถิ่น ทองลอย (ที่ทำการตำรวจน้ำเก่า)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</si>
  <si>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</si>
  <si>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</si>
  <si>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</si>
  <si>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นายซางหยี แซ่หุ่น(เข็มเพชร)</t>
  </si>
  <si>
    <t>นายเติมศักดิ์ จิววุฒิพงค์(คาร์เทียร์)</t>
  </si>
  <si>
    <t>นายอย่าง ตัณตาปกุล(พ.พาณิชย์)</t>
  </si>
  <si>
    <t>นายสุเทพ วัฒนาวงศ์ศิริ(สุ้นฮวด)</t>
  </si>
  <si>
    <t>นายผลิพันธ์ ลีลาบูรณะพงษ์ (สกลพานิชย์)</t>
  </si>
  <si>
    <t>นายวิทิต ชดช้อย (วิทิตพานิชย์)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</si>
  <si>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</si>
  <si>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</si>
  <si>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</si>
  <si>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</si>
  <si>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</si>
  <si>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</si>
  <si>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นายสมศักดิ์ แซ่ตั้ง (ศรีตรังอิเล็คโทรนิค)</t>
  </si>
  <si>
    <t>นางสมร แซ่ลิ่ม (ขายหนังสือ)</t>
  </si>
  <si>
    <t>นายจินต์ จิววุฒิพงศ์ (เก็บเงินที่ 13 ซ.ร่วมจิตร)</t>
  </si>
  <si>
    <t>นายสกล จากที่ (ตรงข้างโกปี่แป๊ะยาว)</t>
  </si>
  <si>
    <t>นายชัยนาถ จรูญศักดิ์ (เพชรสื่อสาร)</t>
  </si>
  <si>
    <t>นางสุฑารัตน์ จรูญศักดิ์ (บุญขวัญ บาร์เบอร์)</t>
  </si>
  <si>
    <t>นางสุฑารัตน์ จรูญศักดิ์ (เสริมสวยใจ)</t>
  </si>
  <si>
    <t>นางมาลี ว่องเกษฎา (ศูนย์ความงามสมุนไพร ดร.สาโรช)</t>
  </si>
  <si>
    <t>นายบุญเลิศ ไพบูลย์ (บุญเลิศ บาร์เบอร์)</t>
  </si>
  <si>
    <t>นายชีพ วรรทิพย์ (ศิริวรรณ)</t>
  </si>
  <si>
    <t>นางแฉล้ม ทวีกาญจน์(ร้านสมก่อสร้าง)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</si>
  <si>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</si>
  <si>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</si>
  <si>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</si>
  <si>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>พ.ต.อ.วิชย์สัณห์ - ปาริชาติ บุญณรงค์</t>
  </si>
  <si>
    <t>นางน้าว เดโชชาติ (เครื่องเงินนครศรีฯ)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</si>
  <si>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</si>
  <si>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</si>
  <si>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</si>
  <si>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นางบ่วง เหมทานนท์(กรมการค้าภายใน)</t>
  </si>
  <si>
    <t>นายพิภพ อาตย์สกุล (ครัวกำปั่น)</t>
  </si>
  <si>
    <t>นายทัศนพงศ์ ลีลาบูรณพงศ์ (อรุณรุ่งโรจน์)</t>
  </si>
  <si>
    <t>น.ส.สุนีย์ แซ่ค่อ (ไตรแก้ว ค้าขาย)</t>
  </si>
  <si>
    <t>นางศิริพรรณ อ่ำปลอด (ร้านอาซี)</t>
  </si>
  <si>
    <t>นางศิวพร ตันติทวีรัตน์ (ครัวกลางซอย)</t>
  </si>
  <si>
    <t>นายทศพร ปัจฉิมศิริ (ตำหรอย)</t>
  </si>
  <si>
    <t>นายประดิษฐ์ อรุณธรรมรัตน์ (ห้างทองสุประดิษฐ์ 2)</t>
  </si>
  <si>
    <t>นางขนิษฐา ไทยฤทธิ์ (เซ็นเตอร์ไอยรากระบี่)</t>
  </si>
  <si>
    <t>นายอนุชา เรืองจักร์ (ทีที แอนด์ อาร์ เซอร์วิส)</t>
  </si>
  <si>
    <t>นางบงกช สิงหนันทน์ (เรือนปาริฉัตร)</t>
  </si>
  <si>
    <t>นางศิรินันท์ แดงขาว (ห้องเสื้อโรมัน)</t>
  </si>
  <si>
    <t>น.ส.อารมณ์ จินกูล (บีบี ยูนิต)</t>
  </si>
  <si>
    <t>บริษัท สยามคอนซัล แอคเคาน์ แอนด์ ลอ จำกัด</t>
  </si>
  <si>
    <t>นางพิศสุดา แซเตีย (Trip Store Krabi)</t>
  </si>
  <si>
    <t>น.ส.นายิกา เทวินทรภักติ (Deep Café' n Bar)</t>
  </si>
  <si>
    <t>นายสุพร อ้อยศรีสกุล (ทิพย์ซาลอน)</t>
  </si>
  <si>
    <t>นายสุวิทย์ บุญชนะวิวัฒน์ (ขวัญเครื่องประดับ)</t>
  </si>
  <si>
    <t>นายสุวิทย์ บุญชนะวิวัฒน์ (แอนตัดผมชาย)</t>
  </si>
  <si>
    <t>นายสุวิทย์ บุญชนะวิวัฒน์ (ช่อฟ้าบาร์เบอร์)</t>
  </si>
  <si>
    <t>นายสมเกียรติ บุญชนะวิวัฒน์ (ตั้มโมบายโฟน)</t>
  </si>
  <si>
    <t>นายสมเกียรติ บุญชนะวิวัฒน์ (เอิร์น ซักแห้ง)</t>
  </si>
  <si>
    <t>นายสมเกียรติ บุญชนะวิวัฒน์ (Nui Villa Salon)</t>
  </si>
  <si>
    <t>นายสมเกียรติ บุญชนะวิวัฒน์ (Blessing Restaurant)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</si>
  <si>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</si>
  <si>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</si>
  <si>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</si>
  <si>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นางสุพัชลี ยุวะกนิษฐ์ (ซัก อบ ผ้า)</t>
  </si>
  <si>
    <t>นายสมรักษ์ ลีลาประศาสน์ (ห้างลีลาภัณฑ์)</t>
  </si>
  <si>
    <t>นายสุรชัย วัฒนาวงศ์ศิริ (ร้านอาหารเจ)</t>
  </si>
  <si>
    <t>7 ถ.พฤกษาอุทิศ ต.ปากน้ำ อ.เมืองกระบี่ จ.กระบี่</t>
  </si>
  <si>
    <t>นายทวีศักดิ์ พัฒนกิจจำรูญ(สยามภัณฑ์)</t>
  </si>
  <si>
    <t>นายสมนึก ลีลาประศาสตร์ (ห้างผ้าราณี)</t>
  </si>
  <si>
    <t>1380473</t>
  </si>
  <si>
    <t>25 ถ.พฤกษาอุทิศ ต.ปากน้ำ อ.เมืองกระบี่ จ.กระบี่</t>
  </si>
  <si>
    <t>Viva Restaurant &amp; Bar</t>
  </si>
  <si>
    <t>บ.ศรีผ่องพานิชย์ (ขายเครื่องแกง)</t>
  </si>
  <si>
    <t>44 ถ.พฤกษาอุทิศ ต.ปากน้ำ อ.เมืองกระบี่ จ.กระบี่</t>
  </si>
  <si>
    <t>นายธวัช ดีไชยเศรษฐ (Souvenir Shop)</t>
  </si>
  <si>
    <t>นายธวัช ดีไชยเศรษฐ (สถานีเมรัย)</t>
  </si>
  <si>
    <t>นายธวัช ดีไชยเศรษฐ (Bar 79)</t>
  </si>
  <si>
    <t>นายธวัช ดีไชยเศรษฐ (PAKA Store)</t>
  </si>
  <si>
    <t>นายกิ้มเชียง แซ่โค้ว (Follow Your Heart)</t>
  </si>
  <si>
    <t>นายจองยกหมิ่น แซ่จอง (เสริมสวยสุกัญญา)</t>
  </si>
  <si>
    <t>นางยุพา รัตนศิริวงค์วุฒิ (ร้านข้าวมันไก่)</t>
  </si>
  <si>
    <t>บ.ศรีผ่องพานิชย์ (พงษ์สิงห์)</t>
  </si>
  <si>
    <t>บ.ศรีผ่องพานิชย์ (แป๊ะขายส้ม)</t>
  </si>
  <si>
    <t>บ.ศรีผ่องพานิชย์ (โภคากร)</t>
  </si>
  <si>
    <t>บ.ศรีผ่องพานิชย์ (อรุนรุ่งโรจน์)</t>
  </si>
  <si>
    <t>บ.ศรีผ่องพานิชย์ (รัตนพานิชย์)</t>
  </si>
  <si>
    <t>บ.ศรีผ่องพานิชย์ (ทักษา)</t>
  </si>
  <si>
    <t>บ.ศรีผ่องพานิชย์ (โกเม่ง)</t>
  </si>
  <si>
    <t>นายประพันธ์ อภิชาติบุตร (กระบี่ทัวร์ริสไกด์ เซอร์วิส)</t>
  </si>
  <si>
    <t>น.ส.จงจินต์ บูรณะหิรัญ (Hometel)</t>
  </si>
  <si>
    <t>8 ถ.สุคนธ์ มหาราช ซ.10 ต.ปากน้ำ อ.เมืองกระบี่ จ.กระบี่</t>
  </si>
  <si>
    <t>นายเซ่งเอี่ยว ประทีปศิริปัญญา (Chaya')</t>
  </si>
  <si>
    <t>นายมนตรี ณ.ตะกั่วทุ่ง (เสริมสวยระวีวรรณ)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</si>
  <si>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</si>
  <si>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</si>
  <si>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</si>
  <si>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</si>
  <si>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</si>
  <si>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</si>
  <si>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</si>
  <si>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</si>
  <si>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</si>
  <si>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 (เวียงทอง)</t>
  </si>
  <si>
    <t>นายสุรัตน์ ตันติทวีรัตน์ (ร้านซุ่นลี่)</t>
  </si>
  <si>
    <t>นายมนต์ชัย คณนาธรรม (ทิพย์โอสถ)</t>
  </si>
  <si>
    <t>นายโสภณ กสิณะโสภณ(บ.AIA)</t>
  </si>
  <si>
    <t>นายไพสิฐ สุนทรหัทยา(บ.พรสิฐเคหะการ)</t>
  </si>
  <si>
    <t>นางกัญญา ไกรเลิศ (ร้าน I Do)</t>
  </si>
  <si>
    <t>นางศิริพรรณ ภูเก้าล้วน (Sleep with Me)</t>
  </si>
  <si>
    <t>นายประสาร เจียวก๊ก(เจ้าจอม)</t>
  </si>
  <si>
    <t>นายสุพรรณ แนวหาด (เบบี้ &amp; แม่จ๋า)</t>
  </si>
  <si>
    <t>นายสุวัฒน์ สร้างสกุล (Lipstick Guesthouse &amp; Tour)</t>
  </si>
  <si>
    <t>นายวิชัย ลิ้มวัฒนกูล (KL House)</t>
  </si>
  <si>
    <t>นายยุทธนะ เบิกนา (Café' De' Krabi)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</si>
  <si>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</si>
  <si>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</si>
  <si>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</si>
  <si>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</si>
  <si>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</si>
  <si>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บ.ศรีผ่องพานิชย์ (บ.ซูซูกิ)</t>
  </si>
  <si>
    <t>นายสมศักดิ์ แซ่เฮ่า(ร้านเฮาดี้)</t>
  </si>
  <si>
    <t>บ.ศรีผ่องพานิชย์ (สมเจริญ)</t>
  </si>
  <si>
    <t>บ.ศรีผ่องพานิชย์ (สุปราณี กาญจนี เบเกอรี่)</t>
  </si>
  <si>
    <t>บ.ศรีผ่องพานิชย์ (บอลลูน)</t>
  </si>
  <si>
    <t>บ.ศรีผ่องพานิชย์ (วิกกี้)</t>
  </si>
  <si>
    <t>บ.ศรีผ่องพานิชย์ (ธ.ทหารไทย)</t>
  </si>
  <si>
    <t>บ.ศรีผ่องพานิชย์ (ห้างไทยนิยม)</t>
  </si>
  <si>
    <t>บ.ศรีผ่องพานิชย์ (พัฒนาภัณฑ์)</t>
  </si>
  <si>
    <t>บ.ศรีผ่องพานิชย์ (สยามบาร์เบอร์)</t>
  </si>
  <si>
    <t>บ.ศรีผ่องพานิชย์ (ชัยวิวัฒน์)</t>
  </si>
  <si>
    <t>บ.ศรีผ่องพานิชย์ (ฮุด ฮุด ช็อป)</t>
  </si>
  <si>
    <t>บ.ศรีผ่องพานิชย์ (ลี้ เฮ่ง ฮวด)</t>
  </si>
  <si>
    <t>บ.ศรีผ่องพานิชย์ (ไฮไฟ)</t>
  </si>
  <si>
    <t>บ.ศรีผ่องพานิชย์ (หมอยงยุทธ)</t>
  </si>
  <si>
    <t>บ.ศรีผ่องพานิชย์ (มุสลิมสโตร์)</t>
  </si>
  <si>
    <t>บ.ศรีผ่องพานิชย์ (ริชกี บาร์เบอร์)</t>
  </si>
  <si>
    <t>บ.ศรีผ่องพานิชย์ (วราภรณ์)</t>
  </si>
  <si>
    <t>บ.ศรีผ่องพานิชย์ (Krabi Resort)</t>
  </si>
  <si>
    <t>บ.ศรีผ่องพานิชย์ (ยินดี คอลแลคชั่น สาขา2)</t>
  </si>
  <si>
    <t>บ.ศรีผ่องพานิชย์(หมอยุพา)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</si>
  <si>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</si>
  <si>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</si>
  <si>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</si>
  <si>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บ.ศรีผ่องพานิชย์ (น.ส.ลัดดา)</t>
  </si>
  <si>
    <t>บ.ศรีผ่องพานิชย์ (สงวนพงศ์)</t>
  </si>
  <si>
    <t>บ.ศรีผ่องพานิชย์ (ตัดผ้า อาร์ซี)</t>
  </si>
  <si>
    <t>10,12 ถ.มหาราช ประชาชื่น ซ.4 ต.ปากน้ำ อ.เมืองกระบี่ จ.กระบี่</t>
  </si>
  <si>
    <t>25 ถ.มหาราช ประชาชื่น ซ.4 ต.ปากน้ำ อ.เมืองกระบี่ จ.กระบี่</t>
  </si>
  <si>
    <t>บ.ศรีผ่องพานิชย์ (เสริมสวยสมจิตร)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</si>
  <si>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</si>
  <si>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</si>
  <si>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บ.ศรีผ่องพานิชย์ (เทคนิคสแคว์)</t>
  </si>
  <si>
    <t>บ.ศรีผ่องพานิชย์ (นายสมุทร ณ.ตะกั่วทุ่ง) DK Optic</t>
  </si>
  <si>
    <t>บ.ศรีผ่องพานิชย์ (บลูเบอรี่ช็อป)</t>
  </si>
  <si>
    <t>บ.ศรีผ่องพานิชย์ (นายสมุทร ณ.ตะกั่วทุ่ง) Hello House</t>
  </si>
  <si>
    <t>โรงเรียนด๊อกเตอร์หนึ่งแม็คกระบี่</t>
  </si>
  <si>
    <t>น.ส.พิชญ์สินี ขาวล้วน (โรงเรียนด๊อกเตอร์หนึ่งแม็คกระบี่)</t>
  </si>
  <si>
    <t>บ.ศรีผ่องพานิชย์ (อิน แอนด์ ออน)</t>
  </si>
  <si>
    <t>46 ถ.มหาราช ประชาชื่น ซ.4 ต.ปากน้ำ อ.เมืองกระบี่ จ.กระบี่</t>
  </si>
  <si>
    <t>แผงลอย บ.ศรีผ่อง (สุกี้วี 1)</t>
  </si>
  <si>
    <t>นายร่วง รัตนกาญจน์-พี่จวบ (วัฒนา อิเล็กทรอนิกส์)</t>
  </si>
  <si>
    <t>นายขุ้น หงษ์ยศ (ปะการัง)</t>
  </si>
  <si>
    <t>นางเพ็ญจันทร์ เพิกอาภรณ์ (Cha Guest House &amp; Tour)</t>
  </si>
  <si>
    <t>นางกัญญา ไกรเลิศ (Generation Travel)</t>
  </si>
  <si>
    <t>นายอรรณพ บุญภูพันธ์ตันติ (Currency Exchange)</t>
  </si>
  <si>
    <t>นายถนัด สุขโหตุ (ย่านี)</t>
  </si>
  <si>
    <t>นายโหว โอ๊กโหว่ง (ไอซ์ &amp; โอ๊ต)</t>
  </si>
  <si>
    <t>นพ.วีรพงศ์ สกลกิติวัฒน์ (Good Dream)</t>
  </si>
  <si>
    <t>น.ส.นิตยา จันทร์วุฒิพงษ์ (Your Hotel)</t>
  </si>
  <si>
    <t>น.ส.วิลดา สุพิทักษ์ (Old West Bar)</t>
  </si>
  <si>
    <t>นายโอ้ยเหี้ยง แซ่โค้ว (บุญรับ ทราเวล แอนด์ ทัวร์)</t>
  </si>
  <si>
    <t>นายกงเพ็ง เกี่ยวข้อง (กงเพ็ง)</t>
  </si>
  <si>
    <t>น.ส.ลาวัณ แซ่หลี (ลิสา เบเกอรี่)</t>
  </si>
  <si>
    <t>นางมะลิสา ศิริเกียรติกุล (ลิสา เบเกอรี่)</t>
  </si>
  <si>
    <t>นายขุ้น หงษ์ยศ (ร้านศรีฟ้า)</t>
  </si>
  <si>
    <t>นายลิ่มเซ่ง เก้าเอี่ยน (The Art of Tea)</t>
  </si>
  <si>
    <t>นางอาภรณ์รัตน์ บ่อหนา (ตะวันหวาน โฮเต็ล)</t>
  </si>
  <si>
    <t>นายสุวัฒน์ บุญชนะวิวัฒน์ (P.P.มารีนทัวส์)</t>
  </si>
  <si>
    <t>นายจิตต์ จิววุฒิพงศ์ (LE GATEAU)</t>
  </si>
  <si>
    <t>นายเติม ศรีกระจ่าง (อารี  Cheap Shop)</t>
  </si>
  <si>
    <t>นายสฤษฎ์พงษ์ เกี่ยวข้อง (Laundry Service)</t>
  </si>
  <si>
    <t>นายภิญโญ ธรรมรุจี (Noko Nest Restaurant)</t>
  </si>
  <si>
    <t>นายรุ่งโรจน์ ใหมอ่อน (ตั๊ก ซาลอน)</t>
  </si>
  <si>
    <t>นางวาสนา หมั่นห้อง (ร้านมิ่งมิตร)</t>
  </si>
  <si>
    <t>นางรำไพ ภูเก้าล้วน (โรงไม้ศรีผ่อง)</t>
  </si>
  <si>
    <t>นายบรรเจิด เทรดกิติวรางค์ ( เก็บเงินที่ ร้านบรรเจิดติดกับกสิกรไทย)</t>
  </si>
  <si>
    <t>นายทรรศนะ แซ่จิว (วัฒนาแอร์)</t>
  </si>
  <si>
    <t>นายทรรศนะ แซ่จิว (บริษัทเอกกิตติ คลีนนิ่ง จำกัด)</t>
  </si>
  <si>
    <t>บ.ศรีผ่องพานิชย์ (ร้านเขียนอิน)</t>
  </si>
  <si>
    <t>เม.ย-ก.ย.59</t>
  </si>
  <si>
    <t>พ.ค-ก.ย.59</t>
  </si>
  <si>
    <t>น.ส.ผ่องศรี ภูเก้าล้วน (นางพญา)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</si>
  <si>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</si>
  <si>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</si>
  <si>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39 ถ.มหาราช ซ.7 ต.ปากน้ำ อ.เมืองกระบี่ จ.กระบี่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</si>
  <si>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</si>
  <si>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</si>
  <si>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นายวิรัช ทองโสภา (เก็บเงิน ที่ไฮไฟร์มิวสิค)</t>
  </si>
  <si>
    <t>นายสมศักดิ์ ตั้งขันติกุล (ศรีตรังอิเลคทอนิกส์)</t>
  </si>
  <si>
    <t>นายวิชัย ลิ้มวัฒนากูล (ร้านไข่ทองเฟอร์นิเจอร์)</t>
  </si>
  <si>
    <t>น.ส.ผ่องศรี ภูเก้าล้วน (เบียร์สด)</t>
  </si>
  <si>
    <t>นายนริศษร ตราเต็ง (บุญยืนแก๊ส)</t>
  </si>
  <si>
    <t>นายนฤชา ศรีนุ่น (ร้านลูกน้ำซาวด์)</t>
  </si>
  <si>
    <t>นางศิริพรรณ ภูเก้าล้วน (เบนซ์กระบี่ฯ)</t>
  </si>
  <si>
    <t>บริษัทโชคภัทรไพศานต์ จำกัด (ขายของ)</t>
  </si>
  <si>
    <t>นายวิศาล เอกวานิช (เดอะบุคส์)</t>
  </si>
  <si>
    <t>นายศักดิ์ดา แซ่ด่าน (THE BOOKS)</t>
  </si>
  <si>
    <t>นางอรวรรณ อุดมวิศวกุล (บ.มูฟวี่ไทม์เอ็นเตอร์เทนเม้นท์ จำกัด)</t>
  </si>
  <si>
    <t>บจก.ประกันชีวิตศรีอยุธยา (โดย)บจก.ซีเอฟจีเซอร์วิส</t>
  </si>
  <si>
    <t>นายสมบูรณ์ แซ่ลี (กระบี่การพิมพ์)</t>
  </si>
  <si>
    <t>นายประทีป ซังเจริญสุข (ข้างข้าวมันไก่)</t>
  </si>
  <si>
    <t>นายสมบูรณ์ เพชรล้วน (ส.สุรารักษ์)</t>
  </si>
  <si>
    <t>นายมนต์ชัย คณนาธรรม (วีระวิทยุ)</t>
  </si>
  <si>
    <t>บ.ศรีผ่องพานิชย์ (หมอนง)</t>
  </si>
  <si>
    <t>นางเจริญจิตร ภูมิภมร (เจ้าคุณแมนชั่น)</t>
  </si>
  <si>
    <t>1067008</t>
  </si>
  <si>
    <t>12/5 ถ.เจ้าฟ้า ต.ปากน้ำ อ.เมืองกระบี่ จ.กระบี่</t>
  </si>
  <si>
    <t>นายสว่าง สุวิมลรัตน์ (ตรงข้ามสรรพากร)</t>
  </si>
  <si>
    <t>0149482</t>
  </si>
  <si>
    <t>98 ถ.เหมทานนท์ ต.ปากน้ำ อ.เมืองกระบี่ จ.กระบี่</t>
  </si>
  <si>
    <t>นายสาโรจน์ เกี่ยวข้อง (โชเวลเฟอร์เวอร์)</t>
  </si>
  <si>
    <t>นางแฉล้ม ทวีกาญจน์ (เก็บเงิน ร้านสมก่อสร้าง)</t>
  </si>
  <si>
    <t>0856096</t>
  </si>
  <si>
    <t>48/25 ถ.กระบี่ ต.ปากน้ำ อ.เมืองกระบี่ จ.กระบี่</t>
  </si>
  <si>
    <t>0919726</t>
  </si>
  <si>
    <t>48/30 ถ.กระบี่ ต.ปากน้ำ อ.เมืองกระบี่ จ.กระบี่</t>
  </si>
  <si>
    <t>น.ส.จิรภา เอื้อจิระพงษ์พันธ์ (แว่นตาวีระ)</t>
  </si>
  <si>
    <t>นางสงบ ภู่ศาสตร์ (บริษัท ซีพี ออลล์ จำกัด (มหาชน)</t>
  </si>
  <si>
    <t>บ.ศรีผ่องพานิชย์ (แก้วฟ้า)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</si>
  <si>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</si>
  <si>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</si>
  <si>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</si>
  <si>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</si>
  <si>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</si>
  <si>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</si>
  <si>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บ.ศรีผ่องพานิชย์ (ห้างอันดามัน)</t>
  </si>
  <si>
    <t>บ.ศรีผ่องพานิชย์ (บ.ร่วมเจริญพัฒนา จก.)</t>
  </si>
  <si>
    <t>บ.ศรีผ่องพานิชย์ (ซันนี่)</t>
  </si>
  <si>
    <t>บ.ศรีผ่องพานิชย์ (โชคเจริญ)</t>
  </si>
  <si>
    <t>บ.ศรีผ่องพานิชย์ (สว่างการแว่น)</t>
  </si>
  <si>
    <t>บ.ศรีผ่องพานิชย์ (ธนวัฒน์)</t>
  </si>
  <si>
    <t>บ.ศรีผ่องพานิชย์ (นิต้า)</t>
  </si>
  <si>
    <t>บ.ศรีผ่องพานิชย์ (ขายผ้า)</t>
  </si>
  <si>
    <t>บ.ศรีผ่องพานิชย์ (นายสุวัฒน์ สว่างสกุล)</t>
  </si>
  <si>
    <t>บ.ศรีผ่องพานิชย์ (ศรีทอง)</t>
  </si>
  <si>
    <t>บ.ศรีผ่องพานิชย์ (นายสมศักดิ์ รอดทอง)</t>
  </si>
  <si>
    <t>น.พ.ยงยุทธ ภูมิชาติ (สกายวีดีโอ)</t>
  </si>
  <si>
    <t>บ.ศรีผ่องพานิชย์ จำกัด (ห้างทองนำเจริญ)</t>
  </si>
  <si>
    <t>นายสุเทพ วัฒนาวงค์ศิริ (บ.กระบี่เซอร์วิส)</t>
  </si>
  <si>
    <t>น.ส.สุนีย์ แซ่ค่อ-อันดามันแอดเวอร์ไทซิ่ง</t>
  </si>
  <si>
    <t>0235934</t>
  </si>
  <si>
    <t>นายศักดิ์ดา แซ่ด่าน</t>
  </si>
  <si>
    <t>82 ถ.สุคนธ์ ต.ปากน้ำ อ.เมืองกระบี่ จ.กระบี่</t>
  </si>
  <si>
    <t>นายมนต์ชัย คณนาธรรม (มิ่งประดับยนต์)</t>
  </si>
  <si>
    <t>นายกิตติ จิววุฒิพงศ์ (แสงทองการแว่น)</t>
  </si>
  <si>
    <t>บ.ศรีผ่องพานิชย์ (ร้านตรี)</t>
  </si>
  <si>
    <t>นายสินชัย พรพานิชย์พันธ์ (นิวส์โอเต็ล)</t>
  </si>
  <si>
    <t>บ.ศรีผ่องพานิชย์ (ทวี ศรีสุคนธ์)</t>
  </si>
  <si>
    <t>บ.ศรีผ่องพานิชย์ (รุ้งเพชร)</t>
  </si>
  <si>
    <t>บ.ศรีผ่องพานิชย์ (สุวรรณาเภสัช)</t>
  </si>
  <si>
    <t>บ.ศรีผ่องพานิชย์ (ศิริวัฒน์)</t>
  </si>
  <si>
    <t>บ.ศรีผ่องพานิชย์ (โกจิว)</t>
  </si>
  <si>
    <t>บ.ศรีผ่องพานิชย์ (ไทยสมุทรเฟอร์นิเจอร์)</t>
  </si>
  <si>
    <t>นายทรรศนะ แซ่จิว (โรงภาพยนต์ฮอลิเดย์)</t>
  </si>
  <si>
    <t>นายชัยวัฒน์ อุดมวิทย์-โรงพิมพ์ชัยวัฒน์</t>
  </si>
  <si>
    <t>นายชลอ นครินทร์ (ตรงข้าม อ.เมือง จ.กระบี่)</t>
  </si>
  <si>
    <t>นายซุ่ยหยิน แซ่จิว (ห้างทองสุวรรณนคร)</t>
  </si>
  <si>
    <t>นายจังหยู่ แซ่เลี้ยว (บริษัท ซีพี ออลล์ จำกัด (มหาชน)</t>
  </si>
  <si>
    <t>นายซ้อง แซ่ด่าน (สายรุ้ง)</t>
  </si>
  <si>
    <t>0184108</t>
  </si>
  <si>
    <t>บ.เวียงทองการท่องเที่ยว จำกัด</t>
  </si>
  <si>
    <t>นายเกษม แซ่เตียว (เกษมการช่าง)</t>
  </si>
  <si>
    <t>นายทรรศนะ แซ่จิว (ย.จักรยานยนต์)</t>
  </si>
  <si>
    <t>นายสุทัศน์ ลีลาธรรม (ขุนนาง)</t>
  </si>
  <si>
    <t>นายทรรศนะ แซ่จิว (มนัสการไฟฟ้า)</t>
  </si>
  <si>
    <t>นายสุรชัย ก่อวีระสกุลพันธ์ (ข้าวแกง)</t>
  </si>
  <si>
    <t>บ.ศรีผ่องพานิชย์ (กระบี่สมุนไพร)</t>
  </si>
  <si>
    <t>น.ส.จงกลณี ภูมิสุธาผล (กระบี่เซ็นเตอร์ฯ)</t>
  </si>
  <si>
    <t>0175298</t>
  </si>
  <si>
    <t>110 ถ.คงคา ต.ปากน้ำ อ.เมืองกระบี่ จ.กระบี่</t>
  </si>
  <si>
    <t>หนี้เดิม</t>
  </si>
  <si>
    <t>ทะเบียนคุมใบแจ้งหนี้ ทม.กระบี่ ประเภท 2 ตามปริมาณน้ำประปา ประจำเดือน ตุลาคม 2559</t>
  </si>
  <si>
    <t>ทะเบียนคุมใบแจ้งหนี้ ทม.กระบี่ ประเภท 2 ตามปริมาณน้ำประปา ประจำเดือน กันยายน 2559</t>
  </si>
  <si>
    <t>0224736</t>
  </si>
  <si>
    <t>1 ถ.มหาราช ต.ปากน้ำ อ.เมืองกระบี่ จ.กระบี่</t>
  </si>
  <si>
    <t>0225096</t>
  </si>
  <si>
    <t>7 ถ.มหาราช ต.ปากน้ำ อ.เมืองกระบี่ จ.กระบี่</t>
  </si>
  <si>
    <t>0215262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</si>
  <si>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</si>
  <si>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</si>
  <si>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</si>
  <si>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</si>
  <si>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</si>
  <si>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</si>
  <si>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</si>
  <si>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</si>
  <si>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</si>
  <si>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</si>
  <si>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</si>
  <si>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</si>
  <si>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</si>
  <si>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</si>
  <si>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</si>
  <si>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</si>
  <si>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</si>
  <si>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1554193</t>
  </si>
  <si>
    <t>ชั่วคราว ต.ปากน้ำ อ.เมืองกระบี่ จ.กระบี่</t>
  </si>
  <si>
    <t>0175302</t>
  </si>
  <si>
    <t>108 ถ.คงคา ต.ปากน้ำ อ.เมืองกระบี่ จ.กระบี่</t>
  </si>
  <si>
    <t>0082626</t>
  </si>
  <si>
    <t>วัดแก้วโกรวาราม(ตึก สล.หอพักสามเณร)</t>
  </si>
  <si>
    <t>-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</si>
  <si>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</si>
  <si>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</si>
  <si>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</si>
  <si>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</si>
  <si>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</si>
  <si>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</si>
  <si>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</si>
  <si>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</si>
  <si>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</si>
  <si>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</si>
  <si>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</si>
  <si>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</si>
  <si>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</si>
  <si>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</si>
  <si>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</si>
  <si>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</si>
  <si>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1504925</t>
  </si>
  <si>
    <t>นายพรชัย อุราสุข(086-4906303)</t>
  </si>
  <si>
    <t>ชั่วคราว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</si>
  <si>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</si>
  <si>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</si>
  <si>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0236294</t>
  </si>
  <si>
    <t>6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</si>
  <si>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</si>
  <si>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</si>
  <si>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</si>
  <si>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</si>
  <si>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</si>
  <si>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</si>
  <si>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</si>
  <si>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</si>
  <si>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</si>
  <si>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</si>
  <si>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</si>
  <si>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</si>
  <si>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</si>
  <si>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</si>
  <si>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0184658</t>
  </si>
  <si>
    <t>นายเชาว์ลิต วโนทยาโรจน์ (ทำฟัน)</t>
  </si>
  <si>
    <t>167/1 ถ.อุตรกิจ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</si>
  <si>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กันยายน2559</t>
  </si>
  <si>
    <t>เมย.-กย.59</t>
  </si>
  <si>
    <t>เมย.-สค.59</t>
  </si>
  <si>
    <t>เมย.59</t>
  </si>
  <si>
    <t xml:space="preserve"> -</t>
  </si>
  <si>
    <t>กค.-กย.59</t>
  </si>
  <si>
    <t>มิย.-กย.59</t>
  </si>
  <si>
    <t>กย.59</t>
  </si>
  <si>
    <t>เมย.กย.59</t>
  </si>
  <si>
    <t>พค.-กย.59</t>
  </si>
  <si>
    <t>สค.-กย.59</t>
  </si>
  <si>
    <t>เมย./สค.59</t>
  </si>
  <si>
    <t>เมย.-พค.59</t>
  </si>
  <si>
    <t>เมย.-มิย./สค.-กย.59</t>
  </si>
  <si>
    <t>กค.59</t>
  </si>
  <si>
    <t>เมย.-พค./กค.59</t>
  </si>
  <si>
    <t>พค.59</t>
  </si>
  <si>
    <t>เมย.-พค./กค.กย.59</t>
  </si>
  <si>
    <t>อาคารเพลินจิตเซ็นเตอร์ ชั้น 1 เลขที่ 2 แขวง/เขตคลองเตย กรุงเทพฯ  10110</t>
  </si>
  <si>
    <t>นาย ธนาวัฒน์ อริยวงศ์</t>
  </si>
  <si>
    <t>นายชัยนาถ จรูญศักดิ์ (โกฮั้ง)</t>
  </si>
  <si>
    <t>นายบุญยงค์ แซ่ตั้ง (วรุณี)</t>
  </si>
  <si>
    <t>นายสมรัช อุทยานนทรักษ์ (J Holiday Inn)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</si>
  <si>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</si>
  <si>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</si>
  <si>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นางวรรณี คำปล้อง (แว่นท็อปเจริญ)</t>
  </si>
  <si>
    <t>บ.ศรีผ่องพานิชย์ (เสาวนิตย์)</t>
  </si>
  <si>
    <t>บ.ศรีผ่องพานิชย์ (Swallow Tour and Guest House)</t>
  </si>
  <si>
    <t>บ.ศรีผ่องพานิชย์ (นพมาศอาภรณ์)</t>
  </si>
  <si>
    <t>นางจารุมา ศิขรินรัตน์ (Late' fa)</t>
  </si>
  <si>
    <t>โรงเรียนด็อกเตอร์หนึ่งแม็คกระบี่</t>
  </si>
  <si>
    <t>นายบรรจบ กาลสัมฤทธิ์ (ไฮ้จั้วพาณิชย์)</t>
  </si>
  <si>
    <t>บ.ศรีผ่องพานิชย์ (ศิริวัฒน์) (ซิตี้ฟาร์มาซี)</t>
  </si>
  <si>
    <t>นายกฤษณ์ ขันติ (Liquors Boutique)</t>
  </si>
  <si>
    <t>บจก.ศรีผ่อง (ร้านข้าวหมูกรอบเมืองกระบี่)</t>
  </si>
  <si>
    <t>25 ถ.สุคนธ์ มหาราช ซ.10  ต.ปากน้ำ อ.เมืองกระบี่ จ.กระบี่</t>
  </si>
  <si>
    <t>น.ส.ผ่องศรี ภูเก้าล้วน (ตำรับยา)</t>
  </si>
  <si>
    <t>นางคนึงนิตย์ ชัยสวัสดิ์ (ห้างทองสุประดิษฐ์)</t>
  </si>
  <si>
    <t>นางมยุรี สุนทรวรภาส (แจ็ค บูติก)</t>
  </si>
  <si>
    <t>นายชลอ นครินทร์ (Chanchalay)</t>
  </si>
  <si>
    <t>นางประภาพร  กิตติธรกุล (UR Residence)</t>
  </si>
  <si>
    <t>นายซางเหยียบ แซ่หลี (Jungle Book Tour)</t>
  </si>
  <si>
    <t>นายเซี๊ยะ แซ่หลี (A-Art)</t>
  </si>
  <si>
    <t>นายสุรินทร์ บุญนิยม (Chan Phen Tour)</t>
  </si>
  <si>
    <t>เผ่งอัง ติ่มซำ</t>
  </si>
  <si>
    <t>นางจินตนา สุนทราภรณ์ชัย (River View)</t>
  </si>
  <si>
    <t>นายวิโรจน์ สุยแก้ว(NK เครื่องเขียน)</t>
  </si>
  <si>
    <t>นางนพมาศ อิทธิผล(NK เครื่องเขียน)</t>
  </si>
  <si>
    <t>นายโกสิต อริยวงศ์ (คลินิกแพทย์นพพร-กรัณยา)</t>
  </si>
  <si>
    <t>นายวิโรจน์ กัลยวณิชย์ (OTOP Krabi)</t>
  </si>
  <si>
    <t>นางสาวัน ตัน (Black Canyon Coffee)</t>
  </si>
  <si>
    <t>นายสานิตย์ สิงห์ชู (Apo Hotel)</t>
  </si>
  <si>
    <t>นางละม่อม ตันติสุข (KIN-D U:DEE )</t>
  </si>
  <si>
    <t>นายม่าซ้าย แหลมสัก-จุฑารัตน์ (ร้านอาหารโชคดี)</t>
  </si>
  <si>
    <t>นางชลาทิพย์ ลือสิริพาณิชย์ (ฟิล์มเครื่องเสียง)</t>
  </si>
  <si>
    <t>นายสกล จากพี่ (สมก่อสร้าง)</t>
  </si>
  <si>
    <t>นายปาก ขนานใต้ (ร้านเพื่อนเพล)</t>
  </si>
  <si>
    <t>นายวิฑูรย์ แซ่ไล่ (บริษัทภูเก็ตเธียรทองจำกัด)</t>
  </si>
  <si>
    <t>นางสุพัชลี ยุวะกนิษฐ์ (Orange Tree House)</t>
  </si>
  <si>
    <t>นางสุมล ชดช้อย (บ้านคนมีสุขทัวร์)</t>
  </si>
  <si>
    <t>นายกิติพร จิววุฒิพงค์ (ตัดผมชาย)</t>
  </si>
  <si>
    <t>นายกิตติพร จิววุฒิพงค์ (ร้านเสริมสวยจำรัก)</t>
  </si>
  <si>
    <t>Viva Restaurant&amp;Bar</t>
  </si>
  <si>
    <t>1 ธ.ค.59</t>
  </si>
  <si>
    <t>2 ธ.ค.59</t>
  </si>
  <si>
    <t>ก.ค.-ส.ค.59</t>
  </si>
  <si>
    <t>18/9 ถ.เจ้าฟ้า ต.ปากน้ำ อ.เมืองกระบี่ จ.กระบี่ (075-612-878) K.อร</t>
  </si>
  <si>
    <t>8 ธ.ค.59</t>
  </si>
  <si>
    <t>พ.ค.-ส.ค.59</t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</si>
  <si>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</si>
  <si>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</si>
  <si>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t>7 ธ.ค.59</t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</si>
  <si>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</si>
  <si>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t>13 ธ.ค.59</t>
  </si>
  <si>
    <t>14 ธ.ค.59</t>
  </si>
  <si>
    <t>15 ธ.ค.59</t>
  </si>
  <si>
    <t>16 ธ.ค.59</t>
  </si>
  <si>
    <t>19 ธ.ค.59</t>
  </si>
  <si>
    <t>โอนเงินเข้า บัญชี อจน.</t>
  </si>
  <si>
    <t>ชำระเช็คธนาคารธนชาต จำกัด (มหาชน) เลขที่ 10000383 ยอดเงิน 153.55 บาท</t>
  </si>
  <si>
    <t>ชำระเช็คธนาคารกรุงไทย เลขที่เช็ค 10047700 จำนวนเงิน 7,362.68 บาท</t>
  </si>
  <si>
    <t>20 ธ.ค.59</t>
  </si>
  <si>
    <t>21 ธ.ค.59</t>
  </si>
  <si>
    <t>22 ธ.ค.59</t>
  </si>
  <si>
    <t>wma-592001337</t>
  </si>
  <si>
    <t>wma-592001338</t>
  </si>
  <si>
    <t>wma-592001339</t>
  </si>
  <si>
    <t>wma-592001340</t>
  </si>
  <si>
    <t>wma-592001341</t>
  </si>
  <si>
    <t>wma-592001342</t>
  </si>
  <si>
    <t>wma-592001343</t>
  </si>
  <si>
    <t>wma-592001344</t>
  </si>
  <si>
    <t>wma-592001345</t>
  </si>
  <si>
    <t>wma-592001346</t>
  </si>
  <si>
    <t>wma-592001347</t>
  </si>
  <si>
    <t>wma-592001348</t>
  </si>
  <si>
    <t>wma-592001349</t>
  </si>
  <si>
    <t>wma-592001350</t>
  </si>
  <si>
    <t>wma-592001351</t>
  </si>
  <si>
    <t>wma-592001352</t>
  </si>
  <si>
    <t>wma-592001353</t>
  </si>
  <si>
    <t>wma-592001354</t>
  </si>
  <si>
    <t>wma-592001355</t>
  </si>
  <si>
    <t>wma-592001356</t>
  </si>
  <si>
    <t>wma-592001357</t>
  </si>
  <si>
    <t>wma-592001358</t>
  </si>
  <si>
    <t>wma-592001359</t>
  </si>
  <si>
    <t>wma-592001360</t>
  </si>
  <si>
    <t>wma-592001361</t>
  </si>
  <si>
    <t>wma-592001362</t>
  </si>
  <si>
    <t>wma-592001363</t>
  </si>
  <si>
    <t>wma-592001364</t>
  </si>
  <si>
    <t>wma-592001365</t>
  </si>
  <si>
    <t>wma-592001366</t>
  </si>
  <si>
    <t>wma-592001367</t>
  </si>
  <si>
    <t>wma-592001368</t>
  </si>
  <si>
    <t>wma-592001369</t>
  </si>
  <si>
    <t>wma-592001370</t>
  </si>
  <si>
    <t>wma-592001371</t>
  </si>
  <si>
    <t>wma-592001372</t>
  </si>
  <si>
    <t>wma-592001373</t>
  </si>
  <si>
    <t>wma-592001374</t>
  </si>
  <si>
    <t>wma-593000452</t>
  </si>
  <si>
    <t>wma-593000453</t>
  </si>
  <si>
    <t>wma-593000454</t>
  </si>
  <si>
    <t>wma-593000455</t>
  </si>
  <si>
    <t>wma-593000456</t>
  </si>
  <si>
    <t>wma-593000457</t>
  </si>
  <si>
    <t>wma-593000458</t>
  </si>
  <si>
    <t>wma-593000459</t>
  </si>
  <si>
    <t>wma-593000460</t>
  </si>
  <si>
    <t>wma-593000461</t>
  </si>
  <si>
    <t>wma-593000462</t>
  </si>
  <si>
    <t>wma-593000463</t>
  </si>
  <si>
    <t>wma-593000464</t>
  </si>
  <si>
    <t>wma-593000465</t>
  </si>
  <si>
    <t>wma-593000466</t>
  </si>
  <si>
    <t>wma-593000467</t>
  </si>
  <si>
    <t>wma-593000468</t>
  </si>
  <si>
    <t>wma-593000469</t>
  </si>
  <si>
    <t>23 ธ.ค.59</t>
  </si>
  <si>
    <t>26 ธ.ค.59</t>
  </si>
  <si>
    <t>27 ธ.ค.59</t>
  </si>
  <si>
    <t>เม.ย.-กย.59</t>
  </si>
  <si>
    <t>บริษัท ซูซูกิ ฟอร์จูน จำกัด (เลขที่ผู้เสียภาษีอากร 0815550000019)</t>
  </si>
  <si>
    <t>บริษัท ซีพีเอฟเทรดดิ้ง จำกัด เลขที่ผู้เสียภาษีอากร 01055431128605</t>
  </si>
  <si>
    <t>3 ถ.มหาราช ซ.9 ต.ปากน้ำ อ.เมือง จ.กระบี่ 81000 (สาขา 310)</t>
  </si>
  <si>
    <t>เช็คธนาคาร กรุงศรีอยุธยา จำกัด (มหาชน) เลขที่ 10062045 จำนวนเงิน 131.08 บาท</t>
  </si>
  <si>
    <t>เช็คธนาคาร ไทยพาณิชย์ จำกัด (มหาชน) เลขที่ 00627480 จำนวนเงิน 2,687.84 บาท</t>
  </si>
  <si>
    <t>28 ธ.ค.59</t>
  </si>
  <si>
    <t>เช็คธนาคาร กรุงไทย จำกัด (มหาชน) เลขที่ 10179326 จำนวนเงิน 303.36 บาท</t>
  </si>
  <si>
    <t>29 ธ.ค.59</t>
  </si>
  <si>
    <t>โอนเงินเข้าบัญชี "องค์การจัดการน้ำเสีย สาขากระบี่" เลขที่ บัญชี 812-0-50477-1 จำนวนเงินทั้งสิ้น 50,083.52 บาท</t>
  </si>
  <si>
    <t>30 ธ.ค.59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</si>
  <si>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79,029.85 บาท </t>
  </si>
  <si>
    <t>เมย-กย59</t>
  </si>
  <si>
    <t>เมย-พค59</t>
  </si>
  <si>
    <t>ทะเบียนคุมใบเสร็จรับเงิน ทม.กระบี่ ประเภท 3 ตามปริมาณน้ำประปาประจำเดือน ตุลาคม 2559</t>
  </si>
  <si>
    <t>ทะเบียนคุมใบเสร็จรับเงิน ทม.กระบี่ ประเภท 2 ตามปริมาณน้ำประปาประจำเดือน ตุลาคม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</si>
</sst>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2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77">
    <xf numFmtId="0" fontId="0" fillId="0" borderId="0" xfId="0"/>
    <xf numFmtId="0" fontId="1" fillId="0" borderId="1" xfId="0" applyFont="1" applyBorder="1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6" fontId="4" fillId="0" borderId="0" xfId="1" applyFont="1" applyFill="1" applyAlignment="1">
      <alignment horizontal="center"/>
    </xf>
    <xf numFmtId="166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49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166" fontId="4" fillId="0" borderId="0" xfId="1" applyFont="1"/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7" fillId="0" borderId="0" xfId="1" applyFont="1" applyFill="1"/>
    <xf numFmtId="166" fontId="7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6" fontId="4" fillId="0" borderId="0" xfId="1" applyFont="1" applyBorder="1"/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7" fillId="0" borderId="0" xfId="1" applyFont="1" applyFill="1" applyAlignment="1">
      <alignment horizontal="right"/>
    </xf>
    <xf numFmtId="166" fontId="2" fillId="0" borderId="0" xfId="1" applyFont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Border="1"/>
    <xf numFmtId="0" fontId="1" fillId="0" borderId="0" xfId="0" applyNumberFormat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166" fontId="2" fillId="0" borderId="9" xfId="1" applyFont="1" applyBorder="1"/>
    <xf numFmtId="166" fontId="1" fillId="0" borderId="1" xfId="1" applyFont="1" applyBorder="1"/>
    <xf numFmtId="0" fontId="1" fillId="0" borderId="0" xfId="0" applyNumberFormat="1" applyFont="1" applyBorder="1" applyAlignment="1">
      <alignment horizontal="left"/>
    </xf>
    <xf numFmtId="166" fontId="1" fillId="0" borderId="1" xfId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166" fontId="1" fillId="0" borderId="0" xfId="1" applyFont="1" applyFill="1" applyAlignment="1"/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1" xfId="0" applyFont="1" applyFill="1" applyBorder="1"/>
    <xf numFmtId="17" fontId="4" fillId="0" borderId="1" xfId="0" applyNumberFormat="1" applyFont="1" applyFill="1" applyBorder="1" applyAlignment="1">
      <alignment horizontal="center"/>
    </xf>
    <xf numFmtId="166" fontId="9" fillId="0" borderId="0" xfId="1" applyFont="1" applyFill="1" applyBorder="1"/>
    <xf numFmtId="1" fontId="4" fillId="2" borderId="1" xfId="0" applyNumberFormat="1" applyFont="1" applyFill="1" applyBorder="1" applyAlignment="1">
      <alignment horizontal="center"/>
    </xf>
    <xf numFmtId="166" fontId="4" fillId="0" borderId="1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9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/>
    <xf numFmtId="166" fontId="5" fillId="0" borderId="0" xfId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1" fillId="0" borderId="1" xfId="1" applyFont="1" applyFill="1" applyBorder="1"/>
    <xf numFmtId="166" fontId="1" fillId="0" borderId="1" xfId="0" applyNumberFormat="1" applyFont="1" applyFill="1" applyBorder="1"/>
    <xf numFmtId="166" fontId="9" fillId="0" borderId="0" xfId="1" applyFont="1"/>
    <xf numFmtId="166" fontId="4" fillId="0" borderId="2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6" fontId="4" fillId="4" borderId="1" xfId="1" applyFont="1" applyFill="1" applyBorder="1"/>
    <xf numFmtId="0" fontId="4" fillId="4" borderId="1" xfId="0" applyFont="1" applyFill="1" applyBorder="1" applyAlignment="1">
      <alignment horizontal="center"/>
    </xf>
    <xf numFmtId="166" fontId="4" fillId="4" borderId="1" xfId="0" applyNumberFormat="1" applyFont="1" applyFill="1" applyBorder="1"/>
    <xf numFmtId="166" fontId="4" fillId="4" borderId="2" xfId="0" applyNumberFormat="1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/>
    <xf numFmtId="166" fontId="1" fillId="4" borderId="1" xfId="0" applyNumberFormat="1" applyFont="1" applyFill="1" applyBorder="1"/>
    <xf numFmtId="166" fontId="1" fillId="0" borderId="1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6" fontId="4" fillId="0" borderId="2" xfId="1" applyFont="1" applyFill="1" applyBorder="1" applyAlignment="1">
      <alignment horizontal="left" vertical="center"/>
    </xf>
    <xf numFmtId="166" fontId="1" fillId="0" borderId="0" xfId="0" applyNumberFormat="1" applyFont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Font="1" applyBorder="1" applyAlignment="1">
      <alignment horizontal="left"/>
    </xf>
    <xf numFmtId="166" fontId="2" fillId="0" borderId="0" xfId="1" applyFont="1" applyAlignment="1">
      <alignment horizontal="left"/>
    </xf>
    <xf numFmtId="166" fontId="1" fillId="0" borderId="0" xfId="1" applyFont="1" applyAlignment="1">
      <alignment horizontal="left"/>
    </xf>
    <xf numFmtId="166" fontId="1" fillId="0" borderId="0" xfId="1" applyNumberFormat="1" applyFont="1" applyBorder="1" applyAlignment="1">
      <alignment horizontal="left"/>
    </xf>
    <xf numFmtId="166" fontId="1" fillId="3" borderId="0" xfId="1" applyFont="1" applyFill="1" applyBorder="1" applyAlignment="1">
      <alignment horizontal="center"/>
    </xf>
    <xf numFmtId="166" fontId="4" fillId="0" borderId="1" xfId="1" applyNumberFormat="1" applyFont="1" applyFill="1" applyBorder="1"/>
    <xf numFmtId="166" fontId="4" fillId="3" borderId="0" xfId="0" applyNumberFormat="1" applyFont="1" applyFill="1" applyBorder="1"/>
    <xf numFmtId="166" fontId="4" fillId="4" borderId="1" xfId="1" applyNumberFormat="1" applyFont="1" applyFill="1" applyBorder="1"/>
    <xf numFmtId="166" fontId="4" fillId="0" borderId="0" xfId="0" applyNumberFormat="1" applyFont="1" applyFill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166" fontId="5" fillId="3" borderId="1" xfId="0" applyNumberFormat="1" applyFont="1" applyFill="1" applyBorder="1"/>
    <xf numFmtId="0" fontId="4" fillId="4" borderId="1" xfId="0" applyNumberFormat="1" applyFont="1" applyFill="1" applyBorder="1"/>
    <xf numFmtId="166" fontId="1" fillId="3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1" fillId="5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4" fillId="0" borderId="11" xfId="1" applyFont="1" applyFill="1" applyBorder="1"/>
    <xf numFmtId="0" fontId="1" fillId="0" borderId="1" xfId="1" applyNumberFormat="1" applyFont="1" applyFill="1" applyBorder="1"/>
    <xf numFmtId="166" fontId="5" fillId="0" borderId="1" xfId="0" applyNumberFormat="1" applyFont="1" applyFill="1" applyBorder="1"/>
    <xf numFmtId="166" fontId="5" fillId="0" borderId="12" xfId="1" applyFont="1" applyBorder="1" applyAlignment="1">
      <alignment horizontal="center" vertical="center"/>
    </xf>
    <xf numFmtId="166" fontId="5" fillId="0" borderId="10" xfId="1" applyFont="1" applyBorder="1" applyAlignment="1">
      <alignment horizontal="center" vertical="center"/>
    </xf>
    <xf numFmtId="49" fontId="1" fillId="6" borderId="1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166" fontId="5" fillId="0" borderId="14" xfId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2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5" fontId="5" fillId="7" borderId="8" xfId="2" applyFont="1" applyFill="1" applyBorder="1" applyAlignment="1">
      <alignment horizontal="center" vertical="center"/>
    </xf>
    <xf numFmtId="165" fontId="5" fillId="7" borderId="2" xfId="2" applyFont="1" applyFill="1" applyBorder="1" applyAlignment="1">
      <alignment horizontal="center" vertical="center"/>
    </xf>
    <xf numFmtId="166" fontId="5" fillId="8" borderId="8" xfId="1" applyFont="1" applyFill="1" applyBorder="1" applyAlignment="1">
      <alignment horizontal="center" vertical="center"/>
    </xf>
    <xf numFmtId="166" fontId="5" fillId="8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5" borderId="8" xfId="1" applyFont="1" applyFill="1" applyBorder="1" applyAlignment="1">
      <alignment horizontal="center" vertical="center"/>
    </xf>
    <xf numFmtId="166" fontId="5" fillId="5" borderId="2" xfId="1" applyFont="1" applyFill="1" applyBorder="1" applyAlignment="1">
      <alignment horizontal="center" vertical="center"/>
    </xf>
    <xf numFmtId="166" fontId="5" fillId="3" borderId="8" xfId="1" applyFont="1" applyFill="1" applyBorder="1" applyAlignment="1">
      <alignment horizontal="center" vertical="center"/>
    </xf>
    <xf numFmtId="166" fontId="5" fillId="3" borderId="2" xfId="1" applyFont="1" applyFill="1" applyBorder="1" applyAlignment="1">
      <alignment horizontal="center" vertical="center"/>
    </xf>
    <xf numFmtId="166" fontId="5" fillId="0" borderId="5" xfId="1" applyFont="1" applyBorder="1" applyAlignment="1">
      <alignment horizontal="center" vertical="center"/>
    </xf>
    <xf numFmtId="166" fontId="5" fillId="0" borderId="6" xfId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6" fontId="5" fillId="3" borderId="8" xfId="1" applyFont="1" applyFill="1" applyBorder="1" applyAlignment="1">
      <alignment horizontal="center"/>
    </xf>
    <xf numFmtId="166" fontId="5" fillId="3" borderId="2" xfId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0"/>
  <sheetViews>
    <sheetView topLeftCell="A959" zoomScale="70" zoomScaleNormal="70" workbookViewId="0">
      <selection activeCell="D979" sqref="D979"/>
    </sheetView>
  </sheetViews>
  <sheetFormatPr baseColWidth="10" defaultColWidth="9" defaultRowHeight="24" x14ac:dyDescent="0.4"/>
  <cols>
    <col min="1" max="1" width="9" style="19" customWidth="1"/>
    <col min="2" max="2" width="14.6640625" style="21" customWidth="1"/>
    <col min="3" max="3" width="11.33203125" style="23" customWidth="1"/>
    <col min="4" max="4" width="42.1640625" style="21" customWidth="1"/>
    <col min="5" max="5" width="47.1640625" style="21" customWidth="1"/>
    <col min="6" max="6" width="16.33203125" style="19" customWidth="1"/>
    <col min="7" max="7" width="17.83203125" style="20" customWidth="1"/>
    <col min="8" max="8" width="16.33203125" style="20" customWidth="1"/>
    <col min="9" max="9" width="16.6640625" style="22" customWidth="1"/>
    <col min="10" max="10" width="14" style="20" customWidth="1"/>
    <col min="11" max="11" width="17.6640625" style="18" customWidth="1"/>
    <col min="12" max="12" width="19.6640625" style="18" customWidth="1"/>
    <col min="13" max="13" width="21" style="18" customWidth="1"/>
    <col min="14" max="14" width="21.33203125" style="18" customWidth="1"/>
    <col min="15" max="15" width="14.6640625" style="18" customWidth="1"/>
    <col min="16" max="16" width="12.6640625" style="171" customWidth="1"/>
    <col min="17" max="17" width="11.33203125" style="171" customWidth="1"/>
    <col min="18" max="18" width="13.83203125" style="18" customWidth="1"/>
    <col min="19" max="16384" width="9" style="18"/>
  </cols>
  <sheetData>
    <row r="1" spans="1:18" x14ac:dyDescent="0.4">
      <c r="A1" s="228" t="s">
        <v>3852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19"/>
    </row>
    <row r="2" spans="1:18" ht="21" customHeight="1" x14ac:dyDescent="0.4">
      <c r="A2" s="36"/>
      <c r="B2" s="37"/>
      <c r="C2" s="38"/>
      <c r="D2" s="37"/>
      <c r="E2" s="37"/>
      <c r="F2" s="39"/>
      <c r="G2" s="39"/>
      <c r="H2" s="39"/>
      <c r="I2" s="40"/>
      <c r="J2" s="39"/>
      <c r="K2" s="41"/>
      <c r="L2" s="25"/>
      <c r="M2" s="42"/>
      <c r="N2" s="42"/>
      <c r="O2" s="43"/>
    </row>
    <row r="3" spans="1:18" ht="32.25" customHeight="1" x14ac:dyDescent="0.4">
      <c r="A3" s="229" t="s">
        <v>1</v>
      </c>
      <c r="B3" s="230" t="s">
        <v>2</v>
      </c>
      <c r="C3" s="231" t="s">
        <v>0</v>
      </c>
      <c r="D3" s="230" t="s">
        <v>3</v>
      </c>
      <c r="E3" s="230" t="s">
        <v>20</v>
      </c>
      <c r="F3" s="44" t="s">
        <v>4</v>
      </c>
      <c r="G3" s="140" t="s">
        <v>6</v>
      </c>
      <c r="H3" s="235" t="s">
        <v>13</v>
      </c>
      <c r="I3" s="140" t="s">
        <v>9</v>
      </c>
      <c r="J3" s="142" t="s">
        <v>12</v>
      </c>
      <c r="K3" s="232" t="s">
        <v>5</v>
      </c>
      <c r="L3" s="233" t="s">
        <v>13</v>
      </c>
      <c r="M3" s="138" t="s">
        <v>14</v>
      </c>
      <c r="N3" s="232" t="s">
        <v>16</v>
      </c>
      <c r="O3" s="227" t="s">
        <v>3851</v>
      </c>
      <c r="P3" s="226" t="s">
        <v>13</v>
      </c>
      <c r="Q3" s="226"/>
      <c r="R3" s="226"/>
    </row>
    <row r="4" spans="1:18" x14ac:dyDescent="0.4">
      <c r="A4" s="229"/>
      <c r="B4" s="230"/>
      <c r="C4" s="231"/>
      <c r="D4" s="230"/>
      <c r="E4" s="230"/>
      <c r="F4" s="45" t="s">
        <v>8</v>
      </c>
      <c r="G4" s="141" t="s">
        <v>19</v>
      </c>
      <c r="H4" s="236"/>
      <c r="I4" s="141" t="s">
        <v>10</v>
      </c>
      <c r="J4" s="143" t="s">
        <v>17</v>
      </c>
      <c r="K4" s="232"/>
      <c r="L4" s="234"/>
      <c r="M4" s="139" t="s">
        <v>15</v>
      </c>
      <c r="N4" s="232"/>
      <c r="O4" s="227"/>
      <c r="P4" s="226"/>
      <c r="Q4" s="226"/>
      <c r="R4" s="226"/>
    </row>
    <row r="5" spans="1:18" ht="24" customHeight="1" x14ac:dyDescent="0.4">
      <c r="A5" s="10">
        <v>1</v>
      </c>
      <c r="B5" s="4">
        <v>5920006011</v>
      </c>
      <c r="C5" s="3" t="s">
        <v>1284</v>
      </c>
      <c r="D5" s="5" t="s">
        <v>2199</v>
      </c>
      <c r="E5" s="5" t="s">
        <v>872</v>
      </c>
      <c r="F5" s="153" t="s">
        <v>3464</v>
      </c>
      <c r="G5" s="7">
        <v>254.68</v>
      </c>
      <c r="H5" s="7">
        <v>16.68</v>
      </c>
      <c r="I5" s="144">
        <v>13</v>
      </c>
      <c r="J5" s="6">
        <v>3.5</v>
      </c>
      <c r="K5" s="8">
        <f>SUM(I5*J5)</f>
        <v>45.5</v>
      </c>
      <c r="L5" s="8">
        <f>SUM(K5*7%)</f>
        <v>3.1850000000000005</v>
      </c>
      <c r="M5" s="24">
        <f>ROUNDUP(K5+L5,2)</f>
        <v>48.69</v>
      </c>
      <c r="N5" s="24">
        <f t="shared" ref="N5:N68" si="0">SUM(G5+M5)</f>
        <v>303.37</v>
      </c>
      <c r="O5" s="8">
        <f t="shared" ref="O5:O68" si="1">N5</f>
        <v>303.37</v>
      </c>
      <c r="P5" s="203">
        <v>16.68</v>
      </c>
      <c r="Q5" s="8">
        <v>3.19</v>
      </c>
      <c r="R5" s="8">
        <f>SUM(P5:Q5)</f>
        <v>19.87</v>
      </c>
    </row>
    <row r="6" spans="1:18" ht="24" customHeight="1" x14ac:dyDescent="0.4">
      <c r="A6" s="10">
        <v>2</v>
      </c>
      <c r="B6" s="4">
        <v>5920006012</v>
      </c>
      <c r="C6" s="3" t="s">
        <v>1989</v>
      </c>
      <c r="D6" s="5" t="s">
        <v>568</v>
      </c>
      <c r="E6" s="5" t="s">
        <v>2349</v>
      </c>
      <c r="F6" s="3" t="s">
        <v>3471</v>
      </c>
      <c r="G6" s="7">
        <v>857.61</v>
      </c>
      <c r="H6" s="7">
        <v>56.11</v>
      </c>
      <c r="I6" s="144">
        <v>34</v>
      </c>
      <c r="J6" s="7">
        <v>3.5</v>
      </c>
      <c r="K6" s="8">
        <f t="shared" ref="K6:K69" si="2">SUM(I6*J6)</f>
        <v>119</v>
      </c>
      <c r="L6" s="8">
        <f t="shared" ref="L6:L69" si="3">SUM(K6*7%)</f>
        <v>8.33</v>
      </c>
      <c r="M6" s="24">
        <f>ROUNDUP(K6+L6,2)</f>
        <v>127.33</v>
      </c>
      <c r="N6" s="24">
        <f t="shared" si="0"/>
        <v>984.94</v>
      </c>
      <c r="O6" s="24">
        <f t="shared" si="1"/>
        <v>984.94</v>
      </c>
      <c r="P6" s="203">
        <v>56.11</v>
      </c>
      <c r="Q6" s="8">
        <v>8.33</v>
      </c>
      <c r="R6" s="8">
        <f t="shared" ref="R6:R69" si="4">SUM(P6:Q6)</f>
        <v>64.44</v>
      </c>
    </row>
    <row r="7" spans="1:18" ht="24" customHeight="1" x14ac:dyDescent="0.4">
      <c r="A7" s="10">
        <v>3</v>
      </c>
      <c r="B7" s="4">
        <v>5920006013</v>
      </c>
      <c r="C7" s="3" t="s">
        <v>870</v>
      </c>
      <c r="D7" s="5" t="s">
        <v>871</v>
      </c>
      <c r="E7" s="5" t="s">
        <v>2293</v>
      </c>
      <c r="F7" s="3" t="s">
        <v>3464</v>
      </c>
      <c r="G7" s="7">
        <v>7156.7</v>
      </c>
      <c r="H7" s="7">
        <v>468.2</v>
      </c>
      <c r="I7" s="144">
        <v>304</v>
      </c>
      <c r="J7" s="7">
        <v>3.5</v>
      </c>
      <c r="K7" s="8">
        <f t="shared" si="2"/>
        <v>1064</v>
      </c>
      <c r="L7" s="8">
        <f t="shared" si="3"/>
        <v>74.48</v>
      </c>
      <c r="M7" s="24">
        <f>ROUNDUP(K7+L7,2)</f>
        <v>1138.48</v>
      </c>
      <c r="N7" s="24">
        <f t="shared" si="0"/>
        <v>8295.18</v>
      </c>
      <c r="O7" s="24">
        <f t="shared" si="1"/>
        <v>8295.18</v>
      </c>
      <c r="P7" s="203">
        <v>468.2</v>
      </c>
      <c r="Q7" s="8">
        <v>74.48</v>
      </c>
      <c r="R7" s="8">
        <f t="shared" si="4"/>
        <v>542.67999999999995</v>
      </c>
    </row>
    <row r="8" spans="1:18" ht="24" customHeight="1" x14ac:dyDescent="0.4">
      <c r="A8" s="10">
        <v>4</v>
      </c>
      <c r="B8" s="4">
        <v>5920006014</v>
      </c>
      <c r="C8" s="3" t="s">
        <v>1169</v>
      </c>
      <c r="D8" s="5" t="s">
        <v>2196</v>
      </c>
      <c r="E8" s="5" t="s">
        <v>2293</v>
      </c>
      <c r="F8" s="3" t="s">
        <v>3464</v>
      </c>
      <c r="G8" s="7">
        <v>123.6</v>
      </c>
      <c r="H8" s="7">
        <v>8.1</v>
      </c>
      <c r="I8" s="144">
        <v>10</v>
      </c>
      <c r="J8" s="7">
        <v>3.5</v>
      </c>
      <c r="K8" s="8">
        <f t="shared" si="2"/>
        <v>35</v>
      </c>
      <c r="L8" s="8">
        <f t="shared" si="3"/>
        <v>2.4500000000000002</v>
      </c>
      <c r="M8" s="24">
        <f t="shared" ref="M8:M71" si="5">ROUNDUP(K8+L8,2)</f>
        <v>37.450000000000003</v>
      </c>
      <c r="N8" s="24">
        <f t="shared" si="0"/>
        <v>161.05000000000001</v>
      </c>
      <c r="O8" s="24">
        <f t="shared" si="1"/>
        <v>161.05000000000001</v>
      </c>
      <c r="P8" s="203">
        <v>8.1</v>
      </c>
      <c r="Q8" s="8">
        <v>2.4500000000000002</v>
      </c>
      <c r="R8" s="8">
        <f t="shared" si="4"/>
        <v>10.55</v>
      </c>
    </row>
    <row r="9" spans="1:18" ht="24" customHeight="1" x14ac:dyDescent="0.4">
      <c r="A9" s="10">
        <v>5</v>
      </c>
      <c r="B9" s="4">
        <v>5920006015</v>
      </c>
      <c r="C9" s="3" t="s">
        <v>2250</v>
      </c>
      <c r="D9" s="5" t="s">
        <v>2255</v>
      </c>
      <c r="E9" s="5" t="s">
        <v>2256</v>
      </c>
      <c r="F9" s="3" t="s">
        <v>3477</v>
      </c>
      <c r="G9" s="7">
        <v>26.22</v>
      </c>
      <c r="H9" s="7">
        <v>1.72</v>
      </c>
      <c r="I9" s="144">
        <v>9</v>
      </c>
      <c r="J9" s="7">
        <v>3.5</v>
      </c>
      <c r="K9" s="8">
        <f t="shared" si="2"/>
        <v>31.5</v>
      </c>
      <c r="L9" s="8">
        <f t="shared" si="3"/>
        <v>2.2050000000000001</v>
      </c>
      <c r="M9" s="24">
        <f t="shared" si="5"/>
        <v>33.71</v>
      </c>
      <c r="N9" s="24">
        <f t="shared" si="0"/>
        <v>59.93</v>
      </c>
      <c r="O9" s="24">
        <f t="shared" si="1"/>
        <v>59.93</v>
      </c>
      <c r="P9" s="203">
        <v>1.72</v>
      </c>
      <c r="Q9" s="8">
        <v>2.21</v>
      </c>
      <c r="R9" s="8">
        <f t="shared" si="4"/>
        <v>3.9299999999999997</v>
      </c>
    </row>
    <row r="10" spans="1:18" ht="24" customHeight="1" x14ac:dyDescent="0.4">
      <c r="A10" s="10">
        <v>6</v>
      </c>
      <c r="B10" s="4">
        <v>5920006016</v>
      </c>
      <c r="C10" s="3" t="s">
        <v>2053</v>
      </c>
      <c r="D10" s="5" t="s">
        <v>2054</v>
      </c>
      <c r="E10" s="5" t="s">
        <v>2055</v>
      </c>
      <c r="F10" s="3" t="s">
        <v>3464</v>
      </c>
      <c r="G10" s="7">
        <v>1101.05</v>
      </c>
      <c r="H10" s="7">
        <v>72.05</v>
      </c>
      <c r="I10" s="144">
        <v>29</v>
      </c>
      <c r="J10" s="7">
        <v>3.5</v>
      </c>
      <c r="K10" s="8">
        <f t="shared" si="2"/>
        <v>101.5</v>
      </c>
      <c r="L10" s="8">
        <f t="shared" si="3"/>
        <v>7.1050000000000004</v>
      </c>
      <c r="M10" s="24">
        <f t="shared" si="5"/>
        <v>108.61</v>
      </c>
      <c r="N10" s="24">
        <f t="shared" si="0"/>
        <v>1209.6599999999999</v>
      </c>
      <c r="O10" s="24">
        <f t="shared" si="1"/>
        <v>1209.6599999999999</v>
      </c>
      <c r="P10" s="203">
        <v>72.05</v>
      </c>
      <c r="Q10" s="8">
        <v>7.11</v>
      </c>
      <c r="R10" s="8">
        <f t="shared" si="4"/>
        <v>79.16</v>
      </c>
    </row>
    <row r="11" spans="1:18" ht="24" customHeight="1" x14ac:dyDescent="0.4">
      <c r="A11" s="10">
        <v>7</v>
      </c>
      <c r="B11" s="4">
        <v>5920006017</v>
      </c>
      <c r="C11" s="3" t="s">
        <v>1512</v>
      </c>
      <c r="D11" s="5" t="s">
        <v>3485</v>
      </c>
      <c r="E11" s="5" t="s">
        <v>2310</v>
      </c>
      <c r="F11" s="3" t="s">
        <v>3464</v>
      </c>
      <c r="G11" s="7">
        <v>441.93</v>
      </c>
      <c r="H11" s="7">
        <v>28.93</v>
      </c>
      <c r="I11" s="144">
        <v>13</v>
      </c>
      <c r="J11" s="7">
        <v>3.5</v>
      </c>
      <c r="K11" s="8">
        <f t="shared" si="2"/>
        <v>45.5</v>
      </c>
      <c r="L11" s="8">
        <f t="shared" si="3"/>
        <v>3.1850000000000005</v>
      </c>
      <c r="M11" s="24">
        <f t="shared" si="5"/>
        <v>48.69</v>
      </c>
      <c r="N11" s="24">
        <f t="shared" si="0"/>
        <v>490.62</v>
      </c>
      <c r="O11" s="24">
        <f t="shared" si="1"/>
        <v>490.62</v>
      </c>
      <c r="P11" s="203">
        <v>28.93</v>
      </c>
      <c r="Q11" s="8">
        <v>3.19</v>
      </c>
      <c r="R11" s="8">
        <f t="shared" si="4"/>
        <v>32.119999999999997</v>
      </c>
    </row>
    <row r="12" spans="1:18" ht="24" customHeight="1" x14ac:dyDescent="0.4">
      <c r="A12" s="10">
        <v>8</v>
      </c>
      <c r="B12" s="4">
        <v>5920006018</v>
      </c>
      <c r="C12" s="3" t="s">
        <v>1515</v>
      </c>
      <c r="D12" s="5" t="s">
        <v>3486</v>
      </c>
      <c r="E12" s="5" t="s">
        <v>2312</v>
      </c>
      <c r="F12" s="3" t="s">
        <v>3468</v>
      </c>
      <c r="G12" s="7">
        <v>142.32</v>
      </c>
      <c r="H12" s="7">
        <v>9.32</v>
      </c>
      <c r="I12" s="144">
        <v>11</v>
      </c>
      <c r="J12" s="7">
        <v>3.5</v>
      </c>
      <c r="K12" s="8">
        <f t="shared" si="2"/>
        <v>38.5</v>
      </c>
      <c r="L12" s="8">
        <f t="shared" si="3"/>
        <v>2.6950000000000003</v>
      </c>
      <c r="M12" s="24">
        <f t="shared" si="5"/>
        <v>41.199999999999996</v>
      </c>
      <c r="N12" s="24">
        <f t="shared" si="0"/>
        <v>183.51999999999998</v>
      </c>
      <c r="O12" s="24">
        <f t="shared" si="1"/>
        <v>183.51999999999998</v>
      </c>
      <c r="P12" s="203">
        <v>9.32</v>
      </c>
      <c r="Q12" s="8">
        <v>2.7</v>
      </c>
      <c r="R12" s="8">
        <f t="shared" si="4"/>
        <v>12.02</v>
      </c>
    </row>
    <row r="13" spans="1:18" ht="24" customHeight="1" x14ac:dyDescent="0.4">
      <c r="A13" s="10">
        <v>9</v>
      </c>
      <c r="B13" s="4">
        <v>5920006019</v>
      </c>
      <c r="C13" s="3" t="s">
        <v>1513</v>
      </c>
      <c r="D13" s="5" t="s">
        <v>1514</v>
      </c>
      <c r="E13" s="5" t="s">
        <v>2311</v>
      </c>
      <c r="F13" s="3" t="s">
        <v>3464</v>
      </c>
      <c r="G13" s="7">
        <v>2078.48</v>
      </c>
      <c r="H13" s="7">
        <v>135.97999999999999</v>
      </c>
      <c r="I13" s="144">
        <v>123</v>
      </c>
      <c r="J13" s="7">
        <v>3.5</v>
      </c>
      <c r="K13" s="8">
        <f t="shared" si="2"/>
        <v>430.5</v>
      </c>
      <c r="L13" s="8">
        <f t="shared" si="3"/>
        <v>30.135000000000002</v>
      </c>
      <c r="M13" s="24">
        <f t="shared" si="5"/>
        <v>460.64</v>
      </c>
      <c r="N13" s="24">
        <f t="shared" si="0"/>
        <v>2539.12</v>
      </c>
      <c r="O13" s="24">
        <f t="shared" si="1"/>
        <v>2539.12</v>
      </c>
      <c r="P13" s="203">
        <v>135.97999999999999</v>
      </c>
      <c r="Q13" s="8">
        <v>30.14</v>
      </c>
      <c r="R13" s="8">
        <f t="shared" si="4"/>
        <v>166.12</v>
      </c>
    </row>
    <row r="14" spans="1:18" ht="24" customHeight="1" x14ac:dyDescent="0.4">
      <c r="A14" s="10">
        <v>10</v>
      </c>
      <c r="B14" s="4">
        <v>5920006020</v>
      </c>
      <c r="C14" s="3" t="s">
        <v>1525</v>
      </c>
      <c r="D14" s="5" t="s">
        <v>3487</v>
      </c>
      <c r="E14" s="5" t="s">
        <v>2313</v>
      </c>
      <c r="F14" s="3" t="s">
        <v>3071</v>
      </c>
      <c r="G14" s="7">
        <v>14.98</v>
      </c>
      <c r="H14" s="7">
        <v>0.98</v>
      </c>
      <c r="I14" s="144">
        <v>7</v>
      </c>
      <c r="J14" s="7">
        <v>3.5</v>
      </c>
      <c r="K14" s="8">
        <f t="shared" si="2"/>
        <v>24.5</v>
      </c>
      <c r="L14" s="8">
        <f t="shared" si="3"/>
        <v>1.7150000000000001</v>
      </c>
      <c r="M14" s="24">
        <f t="shared" si="5"/>
        <v>26.220000000000002</v>
      </c>
      <c r="N14" s="24">
        <f t="shared" si="0"/>
        <v>41.2</v>
      </c>
      <c r="O14" s="24">
        <f t="shared" si="1"/>
        <v>41.2</v>
      </c>
      <c r="P14" s="203">
        <v>0.98</v>
      </c>
      <c r="Q14" s="8">
        <v>1.72</v>
      </c>
      <c r="R14" s="8">
        <f t="shared" si="4"/>
        <v>2.7</v>
      </c>
    </row>
    <row r="15" spans="1:18" ht="24" customHeight="1" x14ac:dyDescent="0.4">
      <c r="A15" s="10">
        <v>11</v>
      </c>
      <c r="B15" s="4">
        <v>5920006021</v>
      </c>
      <c r="C15" s="3" t="s">
        <v>1556</v>
      </c>
      <c r="D15" s="5" t="s">
        <v>1524</v>
      </c>
      <c r="E15" s="5" t="s">
        <v>2322</v>
      </c>
      <c r="F15" s="3" t="s">
        <v>3068</v>
      </c>
      <c r="G15" s="7">
        <v>3.75</v>
      </c>
      <c r="H15" s="7">
        <v>0.25</v>
      </c>
      <c r="I15" s="144">
        <v>0</v>
      </c>
      <c r="J15" s="7">
        <v>3.5</v>
      </c>
      <c r="K15" s="8">
        <f t="shared" si="2"/>
        <v>0</v>
      </c>
      <c r="L15" s="8">
        <f t="shared" si="3"/>
        <v>0</v>
      </c>
      <c r="M15" s="24">
        <f t="shared" si="5"/>
        <v>0</v>
      </c>
      <c r="N15" s="24">
        <f t="shared" si="0"/>
        <v>3.75</v>
      </c>
      <c r="O15" s="24">
        <f t="shared" si="1"/>
        <v>3.75</v>
      </c>
      <c r="P15" s="203">
        <v>0.25</v>
      </c>
      <c r="Q15" s="8">
        <v>0</v>
      </c>
      <c r="R15" s="8">
        <f t="shared" si="4"/>
        <v>0.25</v>
      </c>
    </row>
    <row r="16" spans="1:18" ht="24" customHeight="1" x14ac:dyDescent="0.4">
      <c r="A16" s="10">
        <v>12</v>
      </c>
      <c r="B16" s="4">
        <v>5920006022</v>
      </c>
      <c r="C16" s="3" t="s">
        <v>1528</v>
      </c>
      <c r="D16" s="5" t="s">
        <v>1529</v>
      </c>
      <c r="E16" s="5" t="s">
        <v>2314</v>
      </c>
      <c r="F16" s="3" t="s">
        <v>3466</v>
      </c>
      <c r="G16" s="7">
        <v>1063.5899999999999</v>
      </c>
      <c r="H16" s="7">
        <v>69.59</v>
      </c>
      <c r="I16" s="144">
        <v>38</v>
      </c>
      <c r="J16" s="7">
        <v>3.5</v>
      </c>
      <c r="K16" s="8">
        <f t="shared" si="2"/>
        <v>133</v>
      </c>
      <c r="L16" s="8">
        <f t="shared" si="3"/>
        <v>9.31</v>
      </c>
      <c r="M16" s="24">
        <f t="shared" si="5"/>
        <v>142.31</v>
      </c>
      <c r="N16" s="24">
        <f t="shared" si="0"/>
        <v>1205.8999999999999</v>
      </c>
      <c r="O16" s="24">
        <f t="shared" si="1"/>
        <v>1205.8999999999999</v>
      </c>
      <c r="P16" s="203">
        <v>69.59</v>
      </c>
      <c r="Q16" s="8">
        <v>9.31</v>
      </c>
      <c r="R16" s="8">
        <f t="shared" si="4"/>
        <v>78.900000000000006</v>
      </c>
    </row>
    <row r="17" spans="1:18" ht="24" customHeight="1" x14ac:dyDescent="0.4">
      <c r="A17" s="10">
        <v>13</v>
      </c>
      <c r="B17" s="4">
        <v>5920006023</v>
      </c>
      <c r="C17" s="3" t="s">
        <v>1530</v>
      </c>
      <c r="D17" s="5" t="s">
        <v>1060</v>
      </c>
      <c r="E17" s="5" t="s">
        <v>2315</v>
      </c>
      <c r="F17" s="3" t="s">
        <v>3464</v>
      </c>
      <c r="G17" s="7">
        <v>1396.9</v>
      </c>
      <c r="H17" s="7">
        <v>91.4</v>
      </c>
      <c r="I17" s="144">
        <v>66</v>
      </c>
      <c r="J17" s="7">
        <v>3.5</v>
      </c>
      <c r="K17" s="8">
        <f t="shared" si="2"/>
        <v>231</v>
      </c>
      <c r="L17" s="8">
        <f t="shared" si="3"/>
        <v>16.170000000000002</v>
      </c>
      <c r="M17" s="24">
        <f t="shared" si="5"/>
        <v>247.17</v>
      </c>
      <c r="N17" s="24">
        <f t="shared" si="0"/>
        <v>1644.0700000000002</v>
      </c>
      <c r="O17" s="24">
        <f t="shared" si="1"/>
        <v>1644.0700000000002</v>
      </c>
      <c r="P17" s="203">
        <v>91.4</v>
      </c>
      <c r="Q17" s="8">
        <v>16.170000000000002</v>
      </c>
      <c r="R17" s="8">
        <f t="shared" si="4"/>
        <v>107.57000000000001</v>
      </c>
    </row>
    <row r="18" spans="1:18" ht="24" customHeight="1" x14ac:dyDescent="0.4">
      <c r="A18" s="10">
        <v>14</v>
      </c>
      <c r="B18" s="4">
        <v>5920006024</v>
      </c>
      <c r="C18" s="3" t="s">
        <v>1548</v>
      </c>
      <c r="D18" s="5" t="s">
        <v>1549</v>
      </c>
      <c r="E18" s="5" t="s">
        <v>2321</v>
      </c>
      <c r="F18" s="3" t="s">
        <v>3073</v>
      </c>
      <c r="G18" s="7">
        <v>580.48</v>
      </c>
      <c r="H18" s="7">
        <v>37.979999999999997</v>
      </c>
      <c r="I18" s="144">
        <v>0</v>
      </c>
      <c r="J18" s="7">
        <v>3.5</v>
      </c>
      <c r="K18" s="8">
        <f t="shared" si="2"/>
        <v>0</v>
      </c>
      <c r="L18" s="8">
        <f t="shared" si="3"/>
        <v>0</v>
      </c>
      <c r="M18" s="24">
        <f t="shared" si="5"/>
        <v>0</v>
      </c>
      <c r="N18" s="24">
        <f t="shared" si="0"/>
        <v>580.48</v>
      </c>
      <c r="O18" s="24">
        <f t="shared" si="1"/>
        <v>580.48</v>
      </c>
      <c r="P18" s="203">
        <v>37.979999999999997</v>
      </c>
      <c r="Q18" s="8">
        <v>0</v>
      </c>
      <c r="R18" s="8">
        <f t="shared" si="4"/>
        <v>37.979999999999997</v>
      </c>
    </row>
    <row r="19" spans="1:18" ht="24" customHeight="1" x14ac:dyDescent="0.4">
      <c r="A19" s="10">
        <v>15</v>
      </c>
      <c r="B19" s="4">
        <v>5920006025</v>
      </c>
      <c r="C19" s="3" t="s">
        <v>1546</v>
      </c>
      <c r="D19" s="5" t="s">
        <v>1547</v>
      </c>
      <c r="E19" s="5" t="s">
        <v>2320</v>
      </c>
      <c r="F19" s="3" t="s">
        <v>3068</v>
      </c>
      <c r="G19" s="7">
        <v>138.57</v>
      </c>
      <c r="H19" s="7">
        <v>9.07</v>
      </c>
      <c r="I19" s="144">
        <v>0</v>
      </c>
      <c r="J19" s="7">
        <v>3.5</v>
      </c>
      <c r="K19" s="8">
        <f t="shared" si="2"/>
        <v>0</v>
      </c>
      <c r="L19" s="8">
        <f t="shared" si="3"/>
        <v>0</v>
      </c>
      <c r="M19" s="24">
        <f t="shared" si="5"/>
        <v>0</v>
      </c>
      <c r="N19" s="24">
        <f t="shared" si="0"/>
        <v>138.57</v>
      </c>
      <c r="O19" s="24">
        <f t="shared" si="1"/>
        <v>138.57</v>
      </c>
      <c r="P19" s="203">
        <v>9.07</v>
      </c>
      <c r="Q19" s="8">
        <v>0</v>
      </c>
      <c r="R19" s="8">
        <f t="shared" si="4"/>
        <v>9.07</v>
      </c>
    </row>
    <row r="20" spans="1:18" ht="24" customHeight="1" x14ac:dyDescent="0.4">
      <c r="A20" s="10">
        <v>16</v>
      </c>
      <c r="B20" s="4">
        <v>5920006026</v>
      </c>
      <c r="C20" s="3" t="s">
        <v>1534</v>
      </c>
      <c r="D20" s="5" t="s">
        <v>1524</v>
      </c>
      <c r="E20" s="5" t="s">
        <v>2316</v>
      </c>
      <c r="F20" s="11" t="s">
        <v>3464</v>
      </c>
      <c r="G20" s="7">
        <v>984.95</v>
      </c>
      <c r="H20" s="7">
        <v>64.45</v>
      </c>
      <c r="I20" s="144">
        <v>22</v>
      </c>
      <c r="J20" s="7">
        <v>3.5</v>
      </c>
      <c r="K20" s="8">
        <f t="shared" si="2"/>
        <v>77</v>
      </c>
      <c r="L20" s="8">
        <f t="shared" si="3"/>
        <v>5.3900000000000006</v>
      </c>
      <c r="M20" s="24">
        <f t="shared" si="5"/>
        <v>82.39</v>
      </c>
      <c r="N20" s="24">
        <f t="shared" si="0"/>
        <v>1067.3400000000001</v>
      </c>
      <c r="O20" s="24">
        <f t="shared" si="1"/>
        <v>1067.3400000000001</v>
      </c>
      <c r="P20" s="203">
        <v>64.45</v>
      </c>
      <c r="Q20" s="8">
        <v>5.39</v>
      </c>
      <c r="R20" s="8">
        <f t="shared" si="4"/>
        <v>69.84</v>
      </c>
    </row>
    <row r="21" spans="1:18" ht="24" customHeight="1" x14ac:dyDescent="0.4">
      <c r="A21" s="10">
        <v>17</v>
      </c>
      <c r="B21" s="4">
        <v>5920006027</v>
      </c>
      <c r="C21" s="3" t="s">
        <v>1535</v>
      </c>
      <c r="D21" s="5" t="s">
        <v>1524</v>
      </c>
      <c r="E21" s="5" t="s">
        <v>2317</v>
      </c>
      <c r="F21" s="3" t="s">
        <v>3464</v>
      </c>
      <c r="G21" s="8">
        <v>625.42999999999995</v>
      </c>
      <c r="H21" s="7">
        <v>40.93</v>
      </c>
      <c r="I21" s="144">
        <v>41</v>
      </c>
      <c r="J21" s="7">
        <v>3.5</v>
      </c>
      <c r="K21" s="8">
        <f t="shared" si="2"/>
        <v>143.5</v>
      </c>
      <c r="L21" s="8">
        <f t="shared" si="3"/>
        <v>10.045000000000002</v>
      </c>
      <c r="M21" s="24">
        <f t="shared" si="5"/>
        <v>153.54999999999998</v>
      </c>
      <c r="N21" s="24">
        <f t="shared" si="0"/>
        <v>778.9799999999999</v>
      </c>
      <c r="O21" s="24">
        <f t="shared" si="1"/>
        <v>778.9799999999999</v>
      </c>
      <c r="P21" s="203">
        <v>40.93</v>
      </c>
      <c r="Q21" s="8">
        <v>10.050000000000001</v>
      </c>
      <c r="R21" s="8">
        <f t="shared" si="4"/>
        <v>50.980000000000004</v>
      </c>
    </row>
    <row r="22" spans="1:18" ht="24" customHeight="1" x14ac:dyDescent="0.4">
      <c r="A22" s="10">
        <v>18</v>
      </c>
      <c r="B22" s="4">
        <v>5920006028</v>
      </c>
      <c r="C22" s="3" t="s">
        <v>1536</v>
      </c>
      <c r="D22" s="5" t="s">
        <v>1524</v>
      </c>
      <c r="E22" s="5" t="s">
        <v>2318</v>
      </c>
      <c r="F22" s="3" t="s">
        <v>3468</v>
      </c>
      <c r="G22" s="7">
        <v>355.79</v>
      </c>
      <c r="H22" s="7">
        <v>23.29</v>
      </c>
      <c r="I22" s="144">
        <v>16</v>
      </c>
      <c r="J22" s="7">
        <v>3.5</v>
      </c>
      <c r="K22" s="8">
        <f t="shared" si="2"/>
        <v>56</v>
      </c>
      <c r="L22" s="8">
        <f t="shared" si="3"/>
        <v>3.9200000000000004</v>
      </c>
      <c r="M22" s="24">
        <f t="shared" si="5"/>
        <v>59.92</v>
      </c>
      <c r="N22" s="24">
        <f t="shared" si="0"/>
        <v>415.71000000000004</v>
      </c>
      <c r="O22" s="24">
        <f t="shared" si="1"/>
        <v>415.71000000000004</v>
      </c>
      <c r="P22" s="203">
        <v>23.29</v>
      </c>
      <c r="Q22" s="8">
        <v>3.92</v>
      </c>
      <c r="R22" s="8">
        <f t="shared" si="4"/>
        <v>27.21</v>
      </c>
    </row>
    <row r="23" spans="1:18" ht="24" customHeight="1" x14ac:dyDescent="0.4">
      <c r="A23" s="10">
        <v>19</v>
      </c>
      <c r="B23" s="4">
        <v>5920006029</v>
      </c>
      <c r="C23" s="3" t="s">
        <v>1544</v>
      </c>
      <c r="D23" s="5" t="s">
        <v>3488</v>
      </c>
      <c r="E23" s="5" t="s">
        <v>3489</v>
      </c>
      <c r="F23" s="3" t="s">
        <v>18</v>
      </c>
      <c r="G23" s="7">
        <v>0</v>
      </c>
      <c r="H23" s="7">
        <v>0</v>
      </c>
      <c r="I23" s="144">
        <v>24</v>
      </c>
      <c r="J23" s="7">
        <v>3.5</v>
      </c>
      <c r="K23" s="8">
        <f t="shared" si="2"/>
        <v>84</v>
      </c>
      <c r="L23" s="8">
        <f t="shared" si="3"/>
        <v>5.8800000000000008</v>
      </c>
      <c r="M23" s="24">
        <f t="shared" si="5"/>
        <v>89.88</v>
      </c>
      <c r="N23" s="24">
        <f t="shared" si="0"/>
        <v>89.88</v>
      </c>
      <c r="O23" s="24">
        <f t="shared" si="1"/>
        <v>89.88</v>
      </c>
      <c r="P23" s="203">
        <v>0</v>
      </c>
      <c r="Q23" s="8">
        <v>5.88</v>
      </c>
      <c r="R23" s="8">
        <f t="shared" si="4"/>
        <v>5.88</v>
      </c>
    </row>
    <row r="24" spans="1:18" ht="24" customHeight="1" x14ac:dyDescent="0.4">
      <c r="A24" s="10">
        <v>20</v>
      </c>
      <c r="B24" s="4">
        <v>5920006030</v>
      </c>
      <c r="C24" s="3" t="s">
        <v>1560</v>
      </c>
      <c r="D24" s="5" t="s">
        <v>3490</v>
      </c>
      <c r="E24" s="5" t="s">
        <v>2323</v>
      </c>
      <c r="F24" s="3" t="s">
        <v>3464</v>
      </c>
      <c r="G24" s="7">
        <v>254.67</v>
      </c>
      <c r="H24" s="7">
        <v>16.670000000000002</v>
      </c>
      <c r="I24" s="144">
        <v>8</v>
      </c>
      <c r="J24" s="7">
        <v>3.5</v>
      </c>
      <c r="K24" s="8">
        <f t="shared" si="2"/>
        <v>28</v>
      </c>
      <c r="L24" s="8">
        <f t="shared" si="3"/>
        <v>1.9600000000000002</v>
      </c>
      <c r="M24" s="24">
        <f t="shared" si="5"/>
        <v>29.96</v>
      </c>
      <c r="N24" s="24">
        <f t="shared" si="0"/>
        <v>284.63</v>
      </c>
      <c r="O24" s="24">
        <f t="shared" si="1"/>
        <v>284.63</v>
      </c>
      <c r="P24" s="203">
        <v>16.670000000000002</v>
      </c>
      <c r="Q24" s="8">
        <v>1.96</v>
      </c>
      <c r="R24" s="8">
        <f t="shared" si="4"/>
        <v>18.630000000000003</v>
      </c>
    </row>
    <row r="25" spans="1:18" ht="24" customHeight="1" x14ac:dyDescent="0.4">
      <c r="A25" s="10">
        <v>21</v>
      </c>
      <c r="B25" s="4">
        <v>5920006031</v>
      </c>
      <c r="C25" s="3" t="s">
        <v>1561</v>
      </c>
      <c r="D25" s="5" t="s">
        <v>1562</v>
      </c>
      <c r="E25" s="5" t="s">
        <v>2324</v>
      </c>
      <c r="F25" s="3" t="s">
        <v>18</v>
      </c>
      <c r="G25" s="7">
        <v>0</v>
      </c>
      <c r="H25" s="7">
        <v>0</v>
      </c>
      <c r="I25" s="144">
        <v>5</v>
      </c>
      <c r="J25" s="7">
        <v>3.5</v>
      </c>
      <c r="K25" s="8">
        <f t="shared" si="2"/>
        <v>17.5</v>
      </c>
      <c r="L25" s="8">
        <f t="shared" si="3"/>
        <v>1.2250000000000001</v>
      </c>
      <c r="M25" s="24">
        <f t="shared" si="5"/>
        <v>18.73</v>
      </c>
      <c r="N25" s="24">
        <f t="shared" si="0"/>
        <v>18.73</v>
      </c>
      <c r="O25" s="24">
        <f t="shared" si="1"/>
        <v>18.73</v>
      </c>
      <c r="P25" s="203">
        <v>0</v>
      </c>
      <c r="Q25" s="8">
        <v>1.23</v>
      </c>
      <c r="R25" s="8">
        <f t="shared" si="4"/>
        <v>1.23</v>
      </c>
    </row>
    <row r="26" spans="1:18" ht="24" customHeight="1" x14ac:dyDescent="0.4">
      <c r="A26" s="10">
        <v>22</v>
      </c>
      <c r="B26" s="4">
        <v>5920006032</v>
      </c>
      <c r="C26" s="3" t="s">
        <v>1563</v>
      </c>
      <c r="D26" s="5" t="s">
        <v>1564</v>
      </c>
      <c r="E26" s="5" t="s">
        <v>2325</v>
      </c>
      <c r="F26" s="3" t="s">
        <v>18</v>
      </c>
      <c r="G26" s="7">
        <v>0</v>
      </c>
      <c r="H26" s="7">
        <v>0</v>
      </c>
      <c r="I26" s="144">
        <v>5</v>
      </c>
      <c r="J26" s="7">
        <v>3.5</v>
      </c>
      <c r="K26" s="8">
        <f t="shared" si="2"/>
        <v>17.5</v>
      </c>
      <c r="L26" s="8">
        <f t="shared" si="3"/>
        <v>1.2250000000000001</v>
      </c>
      <c r="M26" s="24">
        <f t="shared" si="5"/>
        <v>18.73</v>
      </c>
      <c r="N26" s="24">
        <f t="shared" si="0"/>
        <v>18.73</v>
      </c>
      <c r="O26" s="24">
        <f t="shared" si="1"/>
        <v>18.73</v>
      </c>
      <c r="P26" s="203">
        <v>0</v>
      </c>
      <c r="Q26" s="8">
        <v>1.23</v>
      </c>
      <c r="R26" s="8">
        <f t="shared" si="4"/>
        <v>1.23</v>
      </c>
    </row>
    <row r="27" spans="1:18" ht="24" customHeight="1" x14ac:dyDescent="0.4">
      <c r="A27" s="10">
        <v>23</v>
      </c>
      <c r="B27" s="4">
        <v>5920006033</v>
      </c>
      <c r="C27" s="3" t="s">
        <v>1596</v>
      </c>
      <c r="D27" s="5" t="s">
        <v>1597</v>
      </c>
      <c r="E27" s="5" t="s">
        <v>2328</v>
      </c>
      <c r="F27" s="3" t="s">
        <v>3464</v>
      </c>
      <c r="G27" s="7">
        <v>67.42</v>
      </c>
      <c r="H27" s="7">
        <v>4.42</v>
      </c>
      <c r="I27" s="144">
        <v>0</v>
      </c>
      <c r="J27" s="7">
        <v>3.5</v>
      </c>
      <c r="K27" s="8">
        <f t="shared" si="2"/>
        <v>0</v>
      </c>
      <c r="L27" s="8">
        <f t="shared" si="3"/>
        <v>0</v>
      </c>
      <c r="M27" s="24">
        <f t="shared" si="5"/>
        <v>0</v>
      </c>
      <c r="N27" s="24">
        <f t="shared" si="0"/>
        <v>67.42</v>
      </c>
      <c r="O27" s="24">
        <f t="shared" si="1"/>
        <v>67.42</v>
      </c>
      <c r="P27" s="203">
        <v>4.42</v>
      </c>
      <c r="Q27" s="8">
        <v>0</v>
      </c>
      <c r="R27" s="8">
        <f t="shared" si="4"/>
        <v>4.42</v>
      </c>
    </row>
    <row r="28" spans="1:18" ht="24" customHeight="1" x14ac:dyDescent="0.4">
      <c r="A28" s="10">
        <v>24</v>
      </c>
      <c r="B28" s="4">
        <v>5920006034</v>
      </c>
      <c r="C28" s="3" t="s">
        <v>1565</v>
      </c>
      <c r="D28" s="5" t="s">
        <v>1566</v>
      </c>
      <c r="E28" s="5" t="s">
        <v>2326</v>
      </c>
      <c r="F28" s="3" t="s">
        <v>3464</v>
      </c>
      <c r="G28" s="7">
        <v>749.01</v>
      </c>
      <c r="H28" s="7">
        <v>49.01</v>
      </c>
      <c r="I28" s="144">
        <v>62</v>
      </c>
      <c r="J28" s="7">
        <v>3.5</v>
      </c>
      <c r="K28" s="8">
        <f t="shared" si="2"/>
        <v>217</v>
      </c>
      <c r="L28" s="8">
        <f t="shared" si="3"/>
        <v>15.190000000000001</v>
      </c>
      <c r="M28" s="24">
        <f t="shared" si="5"/>
        <v>232.19</v>
      </c>
      <c r="N28" s="24">
        <f t="shared" si="0"/>
        <v>981.2</v>
      </c>
      <c r="O28" s="24">
        <f t="shared" si="1"/>
        <v>981.2</v>
      </c>
      <c r="P28" s="203">
        <v>49.01</v>
      </c>
      <c r="Q28" s="8">
        <v>15.19</v>
      </c>
      <c r="R28" s="8">
        <f t="shared" si="4"/>
        <v>64.2</v>
      </c>
    </row>
    <row r="29" spans="1:18" ht="24" customHeight="1" x14ac:dyDescent="0.4">
      <c r="A29" s="10">
        <v>25</v>
      </c>
      <c r="B29" s="4">
        <v>5920006035</v>
      </c>
      <c r="C29" s="3" t="s">
        <v>1567</v>
      </c>
      <c r="D29" s="5" t="s">
        <v>1568</v>
      </c>
      <c r="E29" s="5" t="s">
        <v>2327</v>
      </c>
      <c r="F29" s="3" t="s">
        <v>3464</v>
      </c>
      <c r="G29" s="7">
        <v>468.15</v>
      </c>
      <c r="H29" s="7">
        <v>30.65</v>
      </c>
      <c r="I29" s="144">
        <v>20</v>
      </c>
      <c r="J29" s="7">
        <v>3.5</v>
      </c>
      <c r="K29" s="8">
        <f t="shared" si="2"/>
        <v>70</v>
      </c>
      <c r="L29" s="8">
        <f t="shared" si="3"/>
        <v>4.9000000000000004</v>
      </c>
      <c r="M29" s="24">
        <f t="shared" si="5"/>
        <v>74.900000000000006</v>
      </c>
      <c r="N29" s="24">
        <f t="shared" si="0"/>
        <v>543.04999999999995</v>
      </c>
      <c r="O29" s="24">
        <f t="shared" si="1"/>
        <v>543.04999999999995</v>
      </c>
      <c r="P29" s="203">
        <v>30.65</v>
      </c>
      <c r="Q29" s="8">
        <v>4.9000000000000004</v>
      </c>
      <c r="R29" s="8">
        <f t="shared" si="4"/>
        <v>35.549999999999997</v>
      </c>
    </row>
    <row r="30" spans="1:18" ht="24" customHeight="1" x14ac:dyDescent="0.4">
      <c r="A30" s="10">
        <v>26</v>
      </c>
      <c r="B30" s="4">
        <v>5920006036</v>
      </c>
      <c r="C30" s="3" t="s">
        <v>1572</v>
      </c>
      <c r="D30" s="5" t="s">
        <v>3491</v>
      </c>
      <c r="E30" s="5" t="s">
        <v>3492</v>
      </c>
      <c r="F30" s="3" t="s">
        <v>3471</v>
      </c>
      <c r="G30" s="7">
        <v>108.61</v>
      </c>
      <c r="H30" s="7">
        <v>7.11</v>
      </c>
      <c r="I30" s="144">
        <v>11</v>
      </c>
      <c r="J30" s="7">
        <v>3.5</v>
      </c>
      <c r="K30" s="8">
        <f t="shared" si="2"/>
        <v>38.5</v>
      </c>
      <c r="L30" s="8">
        <f t="shared" si="3"/>
        <v>2.6950000000000003</v>
      </c>
      <c r="M30" s="24">
        <f t="shared" si="5"/>
        <v>41.199999999999996</v>
      </c>
      <c r="N30" s="24">
        <f t="shared" si="0"/>
        <v>149.81</v>
      </c>
      <c r="O30" s="24">
        <f t="shared" si="1"/>
        <v>149.81</v>
      </c>
      <c r="P30" s="203">
        <v>7.11</v>
      </c>
      <c r="Q30" s="8">
        <v>2.7</v>
      </c>
      <c r="R30" s="8">
        <f t="shared" si="4"/>
        <v>9.81</v>
      </c>
    </row>
    <row r="31" spans="1:18" ht="24" customHeight="1" x14ac:dyDescent="0.4">
      <c r="A31" s="10">
        <v>27</v>
      </c>
      <c r="B31" s="4">
        <v>5920006037</v>
      </c>
      <c r="C31" s="3" t="s">
        <v>1577</v>
      </c>
      <c r="D31" s="5" t="s">
        <v>1578</v>
      </c>
      <c r="E31" s="5" t="s">
        <v>3493</v>
      </c>
      <c r="F31" s="3" t="s">
        <v>3464</v>
      </c>
      <c r="G31" s="7">
        <v>1018.65</v>
      </c>
      <c r="H31" s="7">
        <v>66.650000000000006</v>
      </c>
      <c r="I31" s="144">
        <v>50</v>
      </c>
      <c r="J31" s="7">
        <v>3.5</v>
      </c>
      <c r="K31" s="8">
        <f t="shared" si="2"/>
        <v>175</v>
      </c>
      <c r="L31" s="8">
        <f t="shared" si="3"/>
        <v>12.250000000000002</v>
      </c>
      <c r="M31" s="24">
        <f t="shared" si="5"/>
        <v>187.25</v>
      </c>
      <c r="N31" s="24">
        <f t="shared" si="0"/>
        <v>1205.9000000000001</v>
      </c>
      <c r="O31" s="24">
        <f t="shared" si="1"/>
        <v>1205.9000000000001</v>
      </c>
      <c r="P31" s="203">
        <v>66.650000000000006</v>
      </c>
      <c r="Q31" s="8">
        <v>12.25</v>
      </c>
      <c r="R31" s="8">
        <f t="shared" si="4"/>
        <v>78.900000000000006</v>
      </c>
    </row>
    <row r="32" spans="1:18" ht="24" customHeight="1" x14ac:dyDescent="0.4">
      <c r="A32" s="10">
        <v>28</v>
      </c>
      <c r="B32" s="4">
        <v>5920006038</v>
      </c>
      <c r="C32" s="3" t="s">
        <v>1579</v>
      </c>
      <c r="D32" s="5" t="s">
        <v>1580</v>
      </c>
      <c r="E32" s="5" t="s">
        <v>3494</v>
      </c>
      <c r="F32" s="3" t="s">
        <v>3464</v>
      </c>
      <c r="G32" s="7">
        <v>1692.75</v>
      </c>
      <c r="H32" s="7">
        <v>110.75</v>
      </c>
      <c r="I32" s="144">
        <v>78</v>
      </c>
      <c r="J32" s="7">
        <v>3.5</v>
      </c>
      <c r="K32" s="8">
        <f t="shared" si="2"/>
        <v>273</v>
      </c>
      <c r="L32" s="8">
        <f t="shared" si="3"/>
        <v>19.110000000000003</v>
      </c>
      <c r="M32" s="24">
        <f t="shared" si="5"/>
        <v>292.11</v>
      </c>
      <c r="N32" s="24">
        <f t="shared" si="0"/>
        <v>1984.8600000000001</v>
      </c>
      <c r="O32" s="24">
        <f t="shared" si="1"/>
        <v>1984.8600000000001</v>
      </c>
      <c r="P32" s="203">
        <v>110.75</v>
      </c>
      <c r="Q32" s="8">
        <v>19.11</v>
      </c>
      <c r="R32" s="8">
        <f t="shared" si="4"/>
        <v>129.86000000000001</v>
      </c>
    </row>
    <row r="33" spans="1:18" ht="24" customHeight="1" x14ac:dyDescent="0.4">
      <c r="A33" s="10">
        <v>29</v>
      </c>
      <c r="B33" s="4">
        <v>5920006039</v>
      </c>
      <c r="C33" s="3" t="s">
        <v>1581</v>
      </c>
      <c r="D33" s="5" t="s">
        <v>1582</v>
      </c>
      <c r="E33" s="5" t="s">
        <v>3495</v>
      </c>
      <c r="F33" s="3" t="s">
        <v>3464</v>
      </c>
      <c r="G33" s="7">
        <v>1542.96</v>
      </c>
      <c r="H33" s="7">
        <v>100.96</v>
      </c>
      <c r="I33" s="144">
        <v>61</v>
      </c>
      <c r="J33" s="7">
        <v>3.5</v>
      </c>
      <c r="K33" s="8">
        <f t="shared" si="2"/>
        <v>213.5</v>
      </c>
      <c r="L33" s="8">
        <f t="shared" si="3"/>
        <v>14.945000000000002</v>
      </c>
      <c r="M33" s="24">
        <f t="shared" si="5"/>
        <v>228.45</v>
      </c>
      <c r="N33" s="24">
        <f t="shared" si="0"/>
        <v>1771.41</v>
      </c>
      <c r="O33" s="24">
        <f t="shared" si="1"/>
        <v>1771.41</v>
      </c>
      <c r="P33" s="203">
        <v>100.96</v>
      </c>
      <c r="Q33" s="8">
        <v>14.95</v>
      </c>
      <c r="R33" s="8">
        <f t="shared" si="4"/>
        <v>115.91</v>
      </c>
    </row>
    <row r="34" spans="1:18" ht="24" customHeight="1" x14ac:dyDescent="0.4">
      <c r="A34" s="10">
        <v>30</v>
      </c>
      <c r="B34" s="4">
        <v>5920006040</v>
      </c>
      <c r="C34" s="3" t="s">
        <v>1610</v>
      </c>
      <c r="D34" s="5" t="s">
        <v>39</v>
      </c>
      <c r="E34" s="5" t="s">
        <v>2329</v>
      </c>
      <c r="F34" s="11" t="s">
        <v>3464</v>
      </c>
      <c r="G34" s="7">
        <v>520.57000000000005</v>
      </c>
      <c r="H34" s="7">
        <v>34.07</v>
      </c>
      <c r="I34" s="144">
        <v>18</v>
      </c>
      <c r="J34" s="7">
        <v>3.5</v>
      </c>
      <c r="K34" s="8">
        <f t="shared" si="2"/>
        <v>63</v>
      </c>
      <c r="L34" s="8">
        <f t="shared" si="3"/>
        <v>4.41</v>
      </c>
      <c r="M34" s="24">
        <f t="shared" si="5"/>
        <v>67.41</v>
      </c>
      <c r="N34" s="24">
        <f t="shared" si="0"/>
        <v>587.98</v>
      </c>
      <c r="O34" s="24">
        <f t="shared" si="1"/>
        <v>587.98</v>
      </c>
      <c r="P34" s="203">
        <v>34.07</v>
      </c>
      <c r="Q34" s="8">
        <v>4.41</v>
      </c>
      <c r="R34" s="8">
        <f t="shared" si="4"/>
        <v>38.480000000000004</v>
      </c>
    </row>
    <row r="35" spans="1:18" ht="24" customHeight="1" x14ac:dyDescent="0.4">
      <c r="A35" s="10">
        <v>31</v>
      </c>
      <c r="B35" s="4">
        <v>5920006041</v>
      </c>
      <c r="C35" s="3" t="s">
        <v>1611</v>
      </c>
      <c r="D35" s="5" t="s">
        <v>3496</v>
      </c>
      <c r="E35" s="5" t="s">
        <v>2330</v>
      </c>
      <c r="F35" s="3" t="s">
        <v>3464</v>
      </c>
      <c r="G35" s="7">
        <v>119.87</v>
      </c>
      <c r="H35" s="7">
        <v>7.87</v>
      </c>
      <c r="I35" s="144">
        <v>4</v>
      </c>
      <c r="J35" s="7">
        <v>3.5</v>
      </c>
      <c r="K35" s="8">
        <f t="shared" si="2"/>
        <v>14</v>
      </c>
      <c r="L35" s="8">
        <f t="shared" si="3"/>
        <v>0.98000000000000009</v>
      </c>
      <c r="M35" s="24">
        <f t="shared" si="5"/>
        <v>14.98</v>
      </c>
      <c r="N35" s="24">
        <f t="shared" si="0"/>
        <v>134.85</v>
      </c>
      <c r="O35" s="24">
        <f t="shared" si="1"/>
        <v>134.85</v>
      </c>
      <c r="P35" s="203">
        <v>7.85</v>
      </c>
      <c r="Q35" s="8">
        <v>0.98</v>
      </c>
      <c r="R35" s="8">
        <f t="shared" si="4"/>
        <v>8.83</v>
      </c>
    </row>
    <row r="36" spans="1:18" ht="24" customHeight="1" x14ac:dyDescent="0.4">
      <c r="A36" s="10">
        <v>32</v>
      </c>
      <c r="B36" s="4">
        <v>5920006042</v>
      </c>
      <c r="C36" s="3" t="s">
        <v>1621</v>
      </c>
      <c r="D36" s="5" t="s">
        <v>1622</v>
      </c>
      <c r="E36" s="5" t="s">
        <v>2332</v>
      </c>
      <c r="F36" s="3" t="s">
        <v>3464</v>
      </c>
      <c r="G36" s="7">
        <v>632.91999999999996</v>
      </c>
      <c r="H36" s="7">
        <v>41.42</v>
      </c>
      <c r="I36" s="144">
        <v>22</v>
      </c>
      <c r="J36" s="7">
        <v>3.5</v>
      </c>
      <c r="K36" s="8">
        <f t="shared" si="2"/>
        <v>77</v>
      </c>
      <c r="L36" s="8">
        <f t="shared" si="3"/>
        <v>5.3900000000000006</v>
      </c>
      <c r="M36" s="24">
        <f t="shared" si="5"/>
        <v>82.39</v>
      </c>
      <c r="N36" s="24">
        <f t="shared" si="0"/>
        <v>715.31</v>
      </c>
      <c r="O36" s="24">
        <f t="shared" si="1"/>
        <v>715.31</v>
      </c>
      <c r="P36" s="203">
        <v>41.42</v>
      </c>
      <c r="Q36" s="8">
        <v>5.39</v>
      </c>
      <c r="R36" s="8">
        <f t="shared" si="4"/>
        <v>46.81</v>
      </c>
    </row>
    <row r="37" spans="1:18" ht="24" customHeight="1" x14ac:dyDescent="0.4">
      <c r="A37" s="10">
        <v>33</v>
      </c>
      <c r="B37" s="4">
        <v>5920006043</v>
      </c>
      <c r="C37" s="3" t="s">
        <v>1614</v>
      </c>
      <c r="D37" s="5" t="s">
        <v>1615</v>
      </c>
      <c r="E37" s="5" t="s">
        <v>2331</v>
      </c>
      <c r="F37" s="3" t="s">
        <v>18</v>
      </c>
      <c r="G37" s="7">
        <v>0</v>
      </c>
      <c r="H37" s="7">
        <v>0</v>
      </c>
      <c r="I37" s="144">
        <v>10</v>
      </c>
      <c r="J37" s="7">
        <v>3.5</v>
      </c>
      <c r="K37" s="8">
        <f t="shared" si="2"/>
        <v>35</v>
      </c>
      <c r="L37" s="8">
        <f t="shared" si="3"/>
        <v>2.4500000000000002</v>
      </c>
      <c r="M37" s="24">
        <f t="shared" si="5"/>
        <v>37.450000000000003</v>
      </c>
      <c r="N37" s="24">
        <f t="shared" si="0"/>
        <v>37.450000000000003</v>
      </c>
      <c r="O37" s="24">
        <f t="shared" si="1"/>
        <v>37.450000000000003</v>
      </c>
      <c r="P37" s="203">
        <v>0</v>
      </c>
      <c r="Q37" s="8">
        <v>2.4500000000000002</v>
      </c>
      <c r="R37" s="8">
        <f t="shared" si="4"/>
        <v>2.4500000000000002</v>
      </c>
    </row>
    <row r="38" spans="1:18" ht="24" customHeight="1" x14ac:dyDescent="0.4">
      <c r="A38" s="10">
        <v>34</v>
      </c>
      <c r="B38" s="4">
        <v>5920006044</v>
      </c>
      <c r="C38" s="3" t="s">
        <v>1623</v>
      </c>
      <c r="D38" s="5" t="s">
        <v>1624</v>
      </c>
      <c r="E38" s="5" t="s">
        <v>2333</v>
      </c>
      <c r="F38" s="3" t="s">
        <v>3464</v>
      </c>
      <c r="G38" s="7">
        <v>1235.8599999999999</v>
      </c>
      <c r="H38" s="7">
        <v>80.86</v>
      </c>
      <c r="I38" s="144">
        <v>52</v>
      </c>
      <c r="J38" s="7">
        <v>3.5</v>
      </c>
      <c r="K38" s="8">
        <f t="shared" si="2"/>
        <v>182</v>
      </c>
      <c r="L38" s="8">
        <f t="shared" si="3"/>
        <v>12.740000000000002</v>
      </c>
      <c r="M38" s="24">
        <f t="shared" si="5"/>
        <v>194.74</v>
      </c>
      <c r="N38" s="24">
        <f t="shared" si="0"/>
        <v>1430.6</v>
      </c>
      <c r="O38" s="24">
        <f t="shared" si="1"/>
        <v>1430.6</v>
      </c>
      <c r="P38" s="203">
        <v>80.86</v>
      </c>
      <c r="Q38" s="8">
        <v>12.74</v>
      </c>
      <c r="R38" s="8">
        <f t="shared" si="4"/>
        <v>93.6</v>
      </c>
    </row>
    <row r="39" spans="1:18" ht="24" customHeight="1" x14ac:dyDescent="0.4">
      <c r="A39" s="10">
        <v>35</v>
      </c>
      <c r="B39" s="4">
        <v>5920006045</v>
      </c>
      <c r="C39" s="3" t="s">
        <v>1625</v>
      </c>
      <c r="D39" s="5" t="s">
        <v>3497</v>
      </c>
      <c r="E39" s="5" t="s">
        <v>2334</v>
      </c>
      <c r="F39" s="3" t="s">
        <v>3464</v>
      </c>
      <c r="G39" s="7">
        <v>1209.6500000000001</v>
      </c>
      <c r="H39" s="7">
        <v>79.150000000000006</v>
      </c>
      <c r="I39" s="144">
        <v>13</v>
      </c>
      <c r="J39" s="7">
        <v>3.5</v>
      </c>
      <c r="K39" s="8">
        <f t="shared" si="2"/>
        <v>45.5</v>
      </c>
      <c r="L39" s="8">
        <f t="shared" si="3"/>
        <v>3.1850000000000005</v>
      </c>
      <c r="M39" s="24">
        <f t="shared" si="5"/>
        <v>48.69</v>
      </c>
      <c r="N39" s="24">
        <f t="shared" si="0"/>
        <v>1258.3400000000001</v>
      </c>
      <c r="O39" s="24">
        <f t="shared" si="1"/>
        <v>1258.3400000000001</v>
      </c>
      <c r="P39" s="203">
        <v>79.150000000000006</v>
      </c>
      <c r="Q39" s="8">
        <v>3.19</v>
      </c>
      <c r="R39" s="8">
        <f t="shared" si="4"/>
        <v>82.34</v>
      </c>
    </row>
    <row r="40" spans="1:18" ht="24" customHeight="1" x14ac:dyDescent="0.4">
      <c r="A40" s="10">
        <v>36</v>
      </c>
      <c r="B40" s="4">
        <v>5920006046</v>
      </c>
      <c r="C40" s="3" t="s">
        <v>1626</v>
      </c>
      <c r="D40" s="5" t="s">
        <v>1627</v>
      </c>
      <c r="E40" s="5" t="s">
        <v>2335</v>
      </c>
      <c r="F40" s="3" t="s">
        <v>2257</v>
      </c>
      <c r="G40" s="7">
        <v>18.73</v>
      </c>
      <c r="H40" s="7">
        <v>1.23</v>
      </c>
      <c r="I40" s="144">
        <v>0</v>
      </c>
      <c r="J40" s="7">
        <v>3.5</v>
      </c>
      <c r="K40" s="8">
        <f t="shared" si="2"/>
        <v>0</v>
      </c>
      <c r="L40" s="8">
        <f t="shared" si="3"/>
        <v>0</v>
      </c>
      <c r="M40" s="24">
        <f t="shared" si="5"/>
        <v>0</v>
      </c>
      <c r="N40" s="24">
        <f t="shared" si="0"/>
        <v>18.73</v>
      </c>
      <c r="O40" s="24">
        <f t="shared" si="1"/>
        <v>18.73</v>
      </c>
      <c r="P40" s="203">
        <v>1.23</v>
      </c>
      <c r="Q40" s="8">
        <v>0</v>
      </c>
      <c r="R40" s="8">
        <f t="shared" si="4"/>
        <v>1.23</v>
      </c>
    </row>
    <row r="41" spans="1:18" ht="24" customHeight="1" x14ac:dyDescent="0.4">
      <c r="A41" s="10">
        <v>37</v>
      </c>
      <c r="B41" s="4">
        <v>5920006047</v>
      </c>
      <c r="C41" s="3" t="s">
        <v>1894</v>
      </c>
      <c r="D41" s="5" t="s">
        <v>1892</v>
      </c>
      <c r="E41" s="5" t="s">
        <v>2346</v>
      </c>
      <c r="F41" s="3" t="s">
        <v>3464</v>
      </c>
      <c r="G41" s="7">
        <v>1071.0899999999999</v>
      </c>
      <c r="H41" s="7">
        <v>70.09</v>
      </c>
      <c r="I41" s="144">
        <v>42</v>
      </c>
      <c r="J41" s="7">
        <v>3.5</v>
      </c>
      <c r="K41" s="8">
        <f t="shared" si="2"/>
        <v>147</v>
      </c>
      <c r="L41" s="8">
        <f t="shared" si="3"/>
        <v>10.290000000000001</v>
      </c>
      <c r="M41" s="24">
        <f t="shared" si="5"/>
        <v>157.29</v>
      </c>
      <c r="N41" s="24">
        <f t="shared" si="0"/>
        <v>1228.3799999999999</v>
      </c>
      <c r="O41" s="24">
        <f t="shared" si="1"/>
        <v>1228.3799999999999</v>
      </c>
      <c r="P41" s="203">
        <v>70.09</v>
      </c>
      <c r="Q41" s="8">
        <v>10.29</v>
      </c>
      <c r="R41" s="8">
        <f t="shared" si="4"/>
        <v>80.38</v>
      </c>
    </row>
    <row r="42" spans="1:18" ht="24" customHeight="1" x14ac:dyDescent="0.4">
      <c r="A42" s="10">
        <v>38</v>
      </c>
      <c r="B42" s="4">
        <v>5920006048</v>
      </c>
      <c r="C42" s="3" t="s">
        <v>1988</v>
      </c>
      <c r="D42" s="5" t="s">
        <v>2216</v>
      </c>
      <c r="E42" s="5" t="s">
        <v>2348</v>
      </c>
      <c r="F42" s="3" t="s">
        <v>3464</v>
      </c>
      <c r="G42" s="7">
        <v>131.09</v>
      </c>
      <c r="H42" s="7">
        <v>8.59</v>
      </c>
      <c r="I42" s="144">
        <v>8</v>
      </c>
      <c r="J42" s="7">
        <v>3.5</v>
      </c>
      <c r="K42" s="8">
        <f t="shared" si="2"/>
        <v>28</v>
      </c>
      <c r="L42" s="8">
        <f t="shared" si="3"/>
        <v>1.9600000000000002</v>
      </c>
      <c r="M42" s="24">
        <f t="shared" si="5"/>
        <v>29.96</v>
      </c>
      <c r="N42" s="24">
        <f t="shared" si="0"/>
        <v>161.05000000000001</v>
      </c>
      <c r="O42" s="24">
        <f t="shared" si="1"/>
        <v>161.05000000000001</v>
      </c>
      <c r="P42" s="203">
        <v>8.59</v>
      </c>
      <c r="Q42" s="8">
        <v>1.96</v>
      </c>
      <c r="R42" s="8">
        <f t="shared" si="4"/>
        <v>10.55</v>
      </c>
    </row>
    <row r="43" spans="1:18" ht="24" customHeight="1" x14ac:dyDescent="0.4">
      <c r="A43" s="10">
        <v>39</v>
      </c>
      <c r="B43" s="4">
        <v>5920006049</v>
      </c>
      <c r="C43" s="3" t="s">
        <v>1890</v>
      </c>
      <c r="D43" s="5" t="s">
        <v>2212</v>
      </c>
      <c r="E43" s="5" t="s">
        <v>2345</v>
      </c>
      <c r="F43" s="3" t="s">
        <v>3467</v>
      </c>
      <c r="G43" s="7">
        <v>67.42</v>
      </c>
      <c r="H43" s="7">
        <v>4.42</v>
      </c>
      <c r="I43" s="144">
        <v>2</v>
      </c>
      <c r="J43" s="7">
        <v>3.5</v>
      </c>
      <c r="K43" s="8">
        <f t="shared" si="2"/>
        <v>7</v>
      </c>
      <c r="L43" s="8">
        <f t="shared" si="3"/>
        <v>0.49000000000000005</v>
      </c>
      <c r="M43" s="24">
        <f t="shared" si="5"/>
        <v>7.49</v>
      </c>
      <c r="N43" s="24">
        <f t="shared" si="0"/>
        <v>74.91</v>
      </c>
      <c r="O43" s="24">
        <f t="shared" si="1"/>
        <v>74.91</v>
      </c>
      <c r="P43" s="203">
        <v>4.42</v>
      </c>
      <c r="Q43" s="8">
        <v>0.49</v>
      </c>
      <c r="R43" s="8">
        <f t="shared" si="4"/>
        <v>4.91</v>
      </c>
    </row>
    <row r="44" spans="1:18" ht="24" customHeight="1" x14ac:dyDescent="0.4">
      <c r="A44" s="10">
        <v>40</v>
      </c>
      <c r="B44" s="4">
        <v>5920006050</v>
      </c>
      <c r="C44" s="3" t="s">
        <v>1661</v>
      </c>
      <c r="D44" s="5" t="s">
        <v>1662</v>
      </c>
      <c r="E44" s="5" t="s">
        <v>2336</v>
      </c>
      <c r="F44" s="3" t="s">
        <v>3464</v>
      </c>
      <c r="G44" s="7">
        <v>685.35</v>
      </c>
      <c r="H44" s="7">
        <v>44.85</v>
      </c>
      <c r="I44" s="144">
        <v>39</v>
      </c>
      <c r="J44" s="7">
        <v>3.5</v>
      </c>
      <c r="K44" s="8">
        <f t="shared" si="2"/>
        <v>136.5</v>
      </c>
      <c r="L44" s="8">
        <f t="shared" si="3"/>
        <v>9.5550000000000015</v>
      </c>
      <c r="M44" s="24">
        <f t="shared" si="5"/>
        <v>146.06</v>
      </c>
      <c r="N44" s="24">
        <f t="shared" si="0"/>
        <v>831.41000000000008</v>
      </c>
      <c r="O44" s="24">
        <f t="shared" si="1"/>
        <v>831.41000000000008</v>
      </c>
      <c r="P44" s="203">
        <v>44.85</v>
      </c>
      <c r="Q44" s="8">
        <v>9.56</v>
      </c>
      <c r="R44" s="8">
        <f t="shared" si="4"/>
        <v>54.410000000000004</v>
      </c>
    </row>
    <row r="45" spans="1:18" ht="24" customHeight="1" x14ac:dyDescent="0.4">
      <c r="A45" s="10">
        <v>41</v>
      </c>
      <c r="B45" s="4">
        <v>5920006051</v>
      </c>
      <c r="C45" s="3" t="s">
        <v>1694</v>
      </c>
      <c r="D45" s="5" t="s">
        <v>2207</v>
      </c>
      <c r="E45" s="5" t="s">
        <v>2337</v>
      </c>
      <c r="F45" s="3" t="s">
        <v>3464</v>
      </c>
      <c r="G45" s="7">
        <v>1696.51</v>
      </c>
      <c r="H45" s="7">
        <v>111.01</v>
      </c>
      <c r="I45" s="144">
        <v>12</v>
      </c>
      <c r="J45" s="7">
        <v>3.5</v>
      </c>
      <c r="K45" s="8">
        <f t="shared" si="2"/>
        <v>42</v>
      </c>
      <c r="L45" s="8">
        <f t="shared" si="3"/>
        <v>2.9400000000000004</v>
      </c>
      <c r="M45" s="24">
        <f t="shared" si="5"/>
        <v>44.94</v>
      </c>
      <c r="N45" s="24">
        <f t="shared" si="0"/>
        <v>1741.45</v>
      </c>
      <c r="O45" s="24">
        <f t="shared" si="1"/>
        <v>1741.45</v>
      </c>
      <c r="P45" s="203">
        <v>111.01</v>
      </c>
      <c r="Q45" s="8">
        <v>2.94</v>
      </c>
      <c r="R45" s="8">
        <f t="shared" si="4"/>
        <v>113.95</v>
      </c>
    </row>
    <row r="46" spans="1:18" ht="24" customHeight="1" x14ac:dyDescent="0.4">
      <c r="A46" s="10">
        <v>42</v>
      </c>
      <c r="B46" s="4">
        <v>5920006052</v>
      </c>
      <c r="C46" s="3" t="s">
        <v>1047</v>
      </c>
      <c r="D46" s="5" t="s">
        <v>1048</v>
      </c>
      <c r="E46" s="5" t="s">
        <v>1049</v>
      </c>
      <c r="F46" s="3" t="s">
        <v>3464</v>
      </c>
      <c r="G46" s="7">
        <v>239.71</v>
      </c>
      <c r="H46" s="7">
        <v>15.69</v>
      </c>
      <c r="I46" s="144">
        <v>0</v>
      </c>
      <c r="J46" s="7">
        <v>3.5</v>
      </c>
      <c r="K46" s="8">
        <f t="shared" si="2"/>
        <v>0</v>
      </c>
      <c r="L46" s="8">
        <f t="shared" si="3"/>
        <v>0</v>
      </c>
      <c r="M46" s="24">
        <f t="shared" si="5"/>
        <v>0</v>
      </c>
      <c r="N46" s="24">
        <f t="shared" si="0"/>
        <v>239.71</v>
      </c>
      <c r="O46" s="24">
        <f t="shared" si="1"/>
        <v>239.71</v>
      </c>
      <c r="P46" s="203">
        <v>15.69</v>
      </c>
      <c r="Q46" s="8">
        <v>0</v>
      </c>
      <c r="R46" s="8">
        <f t="shared" si="4"/>
        <v>15.69</v>
      </c>
    </row>
    <row r="47" spans="1:18" ht="24" customHeight="1" x14ac:dyDescent="0.4">
      <c r="A47" s="10">
        <v>43</v>
      </c>
      <c r="B47" s="4">
        <v>5920006053</v>
      </c>
      <c r="C47" s="3" t="s">
        <v>1028</v>
      </c>
      <c r="D47" s="5" t="s">
        <v>1029</v>
      </c>
      <c r="E47" s="5" t="s">
        <v>1030</v>
      </c>
      <c r="F47" s="3" t="s">
        <v>3464</v>
      </c>
      <c r="G47" s="7">
        <v>546.78</v>
      </c>
      <c r="H47" s="7">
        <v>35.78</v>
      </c>
      <c r="I47" s="144">
        <v>29</v>
      </c>
      <c r="J47" s="7">
        <v>3.5</v>
      </c>
      <c r="K47" s="8">
        <f t="shared" si="2"/>
        <v>101.5</v>
      </c>
      <c r="L47" s="8">
        <f t="shared" si="3"/>
        <v>7.1050000000000004</v>
      </c>
      <c r="M47" s="24">
        <f t="shared" si="5"/>
        <v>108.61</v>
      </c>
      <c r="N47" s="24">
        <f t="shared" si="0"/>
        <v>655.39</v>
      </c>
      <c r="O47" s="24">
        <f t="shared" si="1"/>
        <v>655.39</v>
      </c>
      <c r="P47" s="203">
        <v>35.78</v>
      </c>
      <c r="Q47" s="8">
        <v>7.11</v>
      </c>
      <c r="R47" s="8">
        <f t="shared" si="4"/>
        <v>42.89</v>
      </c>
    </row>
    <row r="48" spans="1:18" ht="24" customHeight="1" x14ac:dyDescent="0.4">
      <c r="A48" s="10">
        <v>44</v>
      </c>
      <c r="B48" s="4">
        <v>5920006054</v>
      </c>
      <c r="C48" s="3" t="s">
        <v>1039</v>
      </c>
      <c r="D48" s="5" t="s">
        <v>1040</v>
      </c>
      <c r="E48" s="5" t="s">
        <v>1041</v>
      </c>
      <c r="F48" s="3" t="s">
        <v>3464</v>
      </c>
      <c r="G48" s="7">
        <v>505.6</v>
      </c>
      <c r="H48" s="7">
        <v>33.1</v>
      </c>
      <c r="I48" s="144">
        <v>30</v>
      </c>
      <c r="J48" s="7">
        <v>3.5</v>
      </c>
      <c r="K48" s="8">
        <f t="shared" si="2"/>
        <v>105</v>
      </c>
      <c r="L48" s="8">
        <f t="shared" si="3"/>
        <v>7.3500000000000005</v>
      </c>
      <c r="M48" s="24">
        <f t="shared" si="5"/>
        <v>112.35</v>
      </c>
      <c r="N48" s="24">
        <f t="shared" si="0"/>
        <v>617.95000000000005</v>
      </c>
      <c r="O48" s="24">
        <f t="shared" si="1"/>
        <v>617.95000000000005</v>
      </c>
      <c r="P48" s="203">
        <v>33.1</v>
      </c>
      <c r="Q48" s="8">
        <v>7.35</v>
      </c>
      <c r="R48" s="8">
        <f t="shared" si="4"/>
        <v>40.450000000000003</v>
      </c>
    </row>
    <row r="49" spans="1:18" ht="24" customHeight="1" x14ac:dyDescent="0.4">
      <c r="A49" s="10">
        <v>45</v>
      </c>
      <c r="B49" s="4">
        <v>5920006055</v>
      </c>
      <c r="C49" s="3" t="s">
        <v>1042</v>
      </c>
      <c r="D49" s="5" t="s">
        <v>1040</v>
      </c>
      <c r="E49" s="5" t="s">
        <v>1043</v>
      </c>
      <c r="F49" s="3" t="s">
        <v>3464</v>
      </c>
      <c r="G49" s="7">
        <v>1329.48</v>
      </c>
      <c r="H49" s="7">
        <v>86.98</v>
      </c>
      <c r="I49" s="144">
        <v>63</v>
      </c>
      <c r="J49" s="7">
        <v>3.5</v>
      </c>
      <c r="K49" s="8">
        <f t="shared" si="2"/>
        <v>220.5</v>
      </c>
      <c r="L49" s="8">
        <f t="shared" si="3"/>
        <v>15.435000000000002</v>
      </c>
      <c r="M49" s="24">
        <f t="shared" si="5"/>
        <v>235.94</v>
      </c>
      <c r="N49" s="24">
        <f t="shared" si="0"/>
        <v>1565.42</v>
      </c>
      <c r="O49" s="24">
        <f t="shared" si="1"/>
        <v>1565.42</v>
      </c>
      <c r="P49" s="203">
        <v>86.98</v>
      </c>
      <c r="Q49" s="8">
        <v>15.44</v>
      </c>
      <c r="R49" s="8">
        <f t="shared" si="4"/>
        <v>102.42</v>
      </c>
    </row>
    <row r="50" spans="1:18" ht="24" customHeight="1" x14ac:dyDescent="0.4">
      <c r="A50" s="10">
        <v>46</v>
      </c>
      <c r="B50" s="4">
        <v>5920006056</v>
      </c>
      <c r="C50" s="3" t="s">
        <v>1313</v>
      </c>
      <c r="D50" s="5" t="s">
        <v>2200</v>
      </c>
      <c r="E50" s="5" t="s">
        <v>1314</v>
      </c>
      <c r="F50" s="12" t="s">
        <v>3464</v>
      </c>
      <c r="G50" s="7">
        <v>2239.52</v>
      </c>
      <c r="H50" s="7">
        <v>146.52000000000001</v>
      </c>
      <c r="I50" s="144">
        <v>88</v>
      </c>
      <c r="J50" s="7">
        <v>3.5</v>
      </c>
      <c r="K50" s="8">
        <f t="shared" si="2"/>
        <v>308</v>
      </c>
      <c r="L50" s="8">
        <f t="shared" si="3"/>
        <v>21.560000000000002</v>
      </c>
      <c r="M50" s="24">
        <f t="shared" si="5"/>
        <v>329.56</v>
      </c>
      <c r="N50" s="24">
        <f t="shared" si="0"/>
        <v>2569.08</v>
      </c>
      <c r="O50" s="24">
        <f t="shared" si="1"/>
        <v>2569.08</v>
      </c>
      <c r="P50" s="203">
        <v>146.52000000000001</v>
      </c>
      <c r="Q50" s="8">
        <v>21.56</v>
      </c>
      <c r="R50" s="8">
        <f t="shared" si="4"/>
        <v>168.08</v>
      </c>
    </row>
    <row r="51" spans="1:18" ht="24" customHeight="1" x14ac:dyDescent="0.4">
      <c r="A51" s="10">
        <v>47</v>
      </c>
      <c r="B51" s="4">
        <v>5920006057</v>
      </c>
      <c r="C51" s="3" t="s">
        <v>2540</v>
      </c>
      <c r="D51" s="5" t="s">
        <v>2906</v>
      </c>
      <c r="E51" s="5" t="s">
        <v>2907</v>
      </c>
      <c r="F51" s="12" t="s">
        <v>3471</v>
      </c>
      <c r="G51" s="7">
        <v>509.32</v>
      </c>
      <c r="H51" s="7">
        <v>33.32</v>
      </c>
      <c r="I51" s="144">
        <v>80</v>
      </c>
      <c r="J51" s="7">
        <v>3.5</v>
      </c>
      <c r="K51" s="8">
        <f t="shared" si="2"/>
        <v>280</v>
      </c>
      <c r="L51" s="8">
        <f t="shared" si="3"/>
        <v>19.600000000000001</v>
      </c>
      <c r="M51" s="24">
        <f t="shared" si="5"/>
        <v>299.60000000000002</v>
      </c>
      <c r="N51" s="24">
        <f t="shared" si="0"/>
        <v>808.92000000000007</v>
      </c>
      <c r="O51" s="24">
        <f t="shared" si="1"/>
        <v>808.92000000000007</v>
      </c>
      <c r="P51" s="203">
        <v>33.32</v>
      </c>
      <c r="Q51" s="8">
        <v>19.600000000000001</v>
      </c>
      <c r="R51" s="8">
        <f t="shared" si="4"/>
        <v>52.92</v>
      </c>
    </row>
    <row r="52" spans="1:18" ht="24" customHeight="1" x14ac:dyDescent="0.4">
      <c r="A52" s="10">
        <v>48</v>
      </c>
      <c r="B52" s="4">
        <v>5920006058</v>
      </c>
      <c r="C52" s="3" t="s">
        <v>1226</v>
      </c>
      <c r="D52" s="5" t="s">
        <v>1227</v>
      </c>
      <c r="E52" s="5" t="s">
        <v>1620</v>
      </c>
      <c r="F52" s="12" t="s">
        <v>3466</v>
      </c>
      <c r="G52" s="7">
        <v>119.85</v>
      </c>
      <c r="H52" s="7">
        <v>7.85</v>
      </c>
      <c r="I52" s="144">
        <v>5</v>
      </c>
      <c r="J52" s="7">
        <v>3.5</v>
      </c>
      <c r="K52" s="8">
        <f t="shared" si="2"/>
        <v>17.5</v>
      </c>
      <c r="L52" s="8">
        <f t="shared" si="3"/>
        <v>1.2250000000000001</v>
      </c>
      <c r="M52" s="24">
        <f t="shared" si="5"/>
        <v>18.73</v>
      </c>
      <c r="N52" s="24">
        <f t="shared" si="0"/>
        <v>138.57999999999998</v>
      </c>
      <c r="O52" s="24">
        <f t="shared" si="1"/>
        <v>138.57999999999998</v>
      </c>
      <c r="P52" s="203">
        <v>7.85</v>
      </c>
      <c r="Q52" s="8">
        <v>1.23</v>
      </c>
      <c r="R52" s="8">
        <f t="shared" si="4"/>
        <v>9.08</v>
      </c>
    </row>
    <row r="53" spans="1:18" ht="24" customHeight="1" x14ac:dyDescent="0.4">
      <c r="A53" s="10">
        <v>49</v>
      </c>
      <c r="B53" s="4">
        <v>5920006059</v>
      </c>
      <c r="C53" s="3" t="s">
        <v>1618</v>
      </c>
      <c r="D53" s="5" t="s">
        <v>1619</v>
      </c>
      <c r="E53" s="5" t="s">
        <v>1620</v>
      </c>
      <c r="F53" s="12" t="s">
        <v>3464</v>
      </c>
      <c r="G53" s="7">
        <v>1632.84</v>
      </c>
      <c r="H53" s="7">
        <v>106.84</v>
      </c>
      <c r="I53" s="144">
        <v>68</v>
      </c>
      <c r="J53" s="7">
        <v>3.5</v>
      </c>
      <c r="K53" s="8">
        <f t="shared" si="2"/>
        <v>238</v>
      </c>
      <c r="L53" s="8">
        <f t="shared" si="3"/>
        <v>16.66</v>
      </c>
      <c r="M53" s="24">
        <f t="shared" si="5"/>
        <v>254.66</v>
      </c>
      <c r="N53" s="24">
        <f t="shared" si="0"/>
        <v>1887.5</v>
      </c>
      <c r="O53" s="24">
        <f t="shared" si="1"/>
        <v>1887.5</v>
      </c>
      <c r="P53" s="203">
        <v>106.84</v>
      </c>
      <c r="Q53" s="8">
        <v>16.66</v>
      </c>
      <c r="R53" s="8">
        <f t="shared" si="4"/>
        <v>123.5</v>
      </c>
    </row>
    <row r="54" spans="1:18" ht="24" customHeight="1" x14ac:dyDescent="0.4">
      <c r="A54" s="10">
        <v>50</v>
      </c>
      <c r="B54" s="4">
        <v>5920006060</v>
      </c>
      <c r="C54" s="3" t="s">
        <v>2000</v>
      </c>
      <c r="D54" s="5" t="s">
        <v>1568</v>
      </c>
      <c r="E54" s="5" t="s">
        <v>1620</v>
      </c>
      <c r="F54" s="12" t="s">
        <v>3464</v>
      </c>
      <c r="G54" s="7">
        <v>1071.08</v>
      </c>
      <c r="H54" s="7">
        <v>70.08</v>
      </c>
      <c r="I54" s="144">
        <v>55</v>
      </c>
      <c r="J54" s="7">
        <v>3.5</v>
      </c>
      <c r="K54" s="8">
        <f t="shared" si="2"/>
        <v>192.5</v>
      </c>
      <c r="L54" s="8">
        <f t="shared" si="3"/>
        <v>13.475000000000001</v>
      </c>
      <c r="M54" s="24">
        <f t="shared" si="5"/>
        <v>205.98</v>
      </c>
      <c r="N54" s="24">
        <f t="shared" si="0"/>
        <v>1277.06</v>
      </c>
      <c r="O54" s="24">
        <f t="shared" si="1"/>
        <v>1277.06</v>
      </c>
      <c r="P54" s="203">
        <v>70.08</v>
      </c>
      <c r="Q54" s="8">
        <v>13.48</v>
      </c>
      <c r="R54" s="8">
        <f t="shared" si="4"/>
        <v>83.56</v>
      </c>
    </row>
    <row r="55" spans="1:18" ht="24" customHeight="1" x14ac:dyDescent="0.4">
      <c r="A55" s="10">
        <v>51</v>
      </c>
      <c r="B55" s="4">
        <v>5920006061</v>
      </c>
      <c r="C55" s="3" t="s">
        <v>1598</v>
      </c>
      <c r="D55" s="5" t="s">
        <v>1599</v>
      </c>
      <c r="E55" s="5" t="s">
        <v>1600</v>
      </c>
      <c r="F55" s="3" t="s">
        <v>3464</v>
      </c>
      <c r="G55" s="7">
        <v>322.08999999999997</v>
      </c>
      <c r="H55" s="7">
        <v>21.09</v>
      </c>
      <c r="I55" s="144">
        <v>15</v>
      </c>
      <c r="J55" s="7">
        <v>3.5</v>
      </c>
      <c r="K55" s="8">
        <f t="shared" si="2"/>
        <v>52.5</v>
      </c>
      <c r="L55" s="8">
        <f t="shared" si="3"/>
        <v>3.6750000000000003</v>
      </c>
      <c r="M55" s="24">
        <f t="shared" si="5"/>
        <v>56.18</v>
      </c>
      <c r="N55" s="24">
        <f t="shared" si="0"/>
        <v>378.27</v>
      </c>
      <c r="O55" s="24">
        <f t="shared" si="1"/>
        <v>378.27</v>
      </c>
      <c r="P55" s="203">
        <v>21.09</v>
      </c>
      <c r="Q55" s="8">
        <v>3.68</v>
      </c>
      <c r="R55" s="8">
        <f t="shared" si="4"/>
        <v>24.77</v>
      </c>
    </row>
    <row r="56" spans="1:18" ht="24" customHeight="1" x14ac:dyDescent="0.4">
      <c r="A56" s="10">
        <v>52</v>
      </c>
      <c r="B56" s="4">
        <v>5920006062</v>
      </c>
      <c r="C56" s="3" t="s">
        <v>877</v>
      </c>
      <c r="D56" s="5" t="s">
        <v>878</v>
      </c>
      <c r="E56" s="5" t="s">
        <v>879</v>
      </c>
      <c r="F56" s="3" t="s">
        <v>3464</v>
      </c>
      <c r="G56" s="7">
        <v>1602.87</v>
      </c>
      <c r="H56" s="7">
        <v>104.87</v>
      </c>
      <c r="I56" s="144">
        <v>130</v>
      </c>
      <c r="J56" s="7">
        <v>3.5</v>
      </c>
      <c r="K56" s="8">
        <f t="shared" si="2"/>
        <v>455</v>
      </c>
      <c r="L56" s="8">
        <f t="shared" si="3"/>
        <v>31.85</v>
      </c>
      <c r="M56" s="24">
        <f t="shared" si="5"/>
        <v>486.85</v>
      </c>
      <c r="N56" s="24">
        <f t="shared" si="0"/>
        <v>2089.7199999999998</v>
      </c>
      <c r="O56" s="24">
        <f t="shared" si="1"/>
        <v>2089.7199999999998</v>
      </c>
      <c r="P56" s="203">
        <v>104.87</v>
      </c>
      <c r="Q56" s="8">
        <v>31.85</v>
      </c>
      <c r="R56" s="8">
        <f t="shared" si="4"/>
        <v>136.72</v>
      </c>
    </row>
    <row r="57" spans="1:18" ht="24" customHeight="1" x14ac:dyDescent="0.4">
      <c r="A57" s="10">
        <v>53</v>
      </c>
      <c r="B57" s="4">
        <v>5920006063</v>
      </c>
      <c r="C57" s="3" t="s">
        <v>1225</v>
      </c>
      <c r="D57" s="5" t="s">
        <v>3108</v>
      </c>
      <c r="E57" s="5" t="s">
        <v>843</v>
      </c>
      <c r="F57" s="12" t="s">
        <v>3471</v>
      </c>
      <c r="G57" s="7">
        <v>56.18</v>
      </c>
      <c r="H57" s="7">
        <v>3.68</v>
      </c>
      <c r="I57" s="144">
        <v>8</v>
      </c>
      <c r="J57" s="7">
        <v>3.5</v>
      </c>
      <c r="K57" s="8">
        <f t="shared" si="2"/>
        <v>28</v>
      </c>
      <c r="L57" s="8">
        <f t="shared" si="3"/>
        <v>1.9600000000000002</v>
      </c>
      <c r="M57" s="24">
        <f t="shared" si="5"/>
        <v>29.96</v>
      </c>
      <c r="N57" s="24">
        <f t="shared" si="0"/>
        <v>86.14</v>
      </c>
      <c r="O57" s="24">
        <f t="shared" si="1"/>
        <v>86.14</v>
      </c>
      <c r="P57" s="203">
        <v>3.68</v>
      </c>
      <c r="Q57" s="8">
        <v>1.96</v>
      </c>
      <c r="R57" s="8">
        <f t="shared" si="4"/>
        <v>5.6400000000000006</v>
      </c>
    </row>
    <row r="58" spans="1:18" ht="24" customHeight="1" x14ac:dyDescent="0.4">
      <c r="A58" s="10">
        <v>54</v>
      </c>
      <c r="B58" s="4">
        <v>5920006064</v>
      </c>
      <c r="C58" s="3" t="s">
        <v>1526</v>
      </c>
      <c r="D58" s="5" t="s">
        <v>1060</v>
      </c>
      <c r="E58" s="5" t="s">
        <v>1527</v>
      </c>
      <c r="F58" s="12" t="s">
        <v>3467</v>
      </c>
      <c r="G58" s="7">
        <v>123.59</v>
      </c>
      <c r="H58" s="7">
        <v>8.09</v>
      </c>
      <c r="I58" s="144">
        <v>19</v>
      </c>
      <c r="J58" s="7">
        <v>3.5</v>
      </c>
      <c r="K58" s="8">
        <f t="shared" si="2"/>
        <v>66.5</v>
      </c>
      <c r="L58" s="8">
        <f t="shared" si="3"/>
        <v>4.6550000000000002</v>
      </c>
      <c r="M58" s="24">
        <f t="shared" si="5"/>
        <v>71.160000000000011</v>
      </c>
      <c r="N58" s="24">
        <f t="shared" si="0"/>
        <v>194.75</v>
      </c>
      <c r="O58" s="24">
        <f t="shared" si="1"/>
        <v>194.75</v>
      </c>
      <c r="P58" s="203">
        <v>8.09</v>
      </c>
      <c r="Q58" s="8">
        <v>4.66</v>
      </c>
      <c r="R58" s="8">
        <f t="shared" si="4"/>
        <v>12.75</v>
      </c>
    </row>
    <row r="59" spans="1:18" ht="24" customHeight="1" x14ac:dyDescent="0.4">
      <c r="A59" s="10">
        <v>55</v>
      </c>
      <c r="B59" s="4">
        <v>5920006065</v>
      </c>
      <c r="C59" s="3" t="s">
        <v>1612</v>
      </c>
      <c r="D59" s="5" t="s">
        <v>1613</v>
      </c>
      <c r="E59" s="5" t="s">
        <v>1527</v>
      </c>
      <c r="F59" s="12" t="s">
        <v>3464</v>
      </c>
      <c r="G59" s="7">
        <v>411.97</v>
      </c>
      <c r="H59" s="7">
        <v>26.97</v>
      </c>
      <c r="I59" s="144">
        <v>21</v>
      </c>
      <c r="J59" s="7">
        <v>3.5</v>
      </c>
      <c r="K59" s="8">
        <f t="shared" si="2"/>
        <v>73.5</v>
      </c>
      <c r="L59" s="8">
        <f t="shared" si="3"/>
        <v>5.1450000000000005</v>
      </c>
      <c r="M59" s="24">
        <f t="shared" si="5"/>
        <v>78.650000000000006</v>
      </c>
      <c r="N59" s="24">
        <f t="shared" si="0"/>
        <v>490.62</v>
      </c>
      <c r="O59" s="24">
        <f t="shared" si="1"/>
        <v>490.62</v>
      </c>
      <c r="P59" s="203">
        <v>26.97</v>
      </c>
      <c r="Q59" s="8">
        <v>5.15</v>
      </c>
      <c r="R59" s="8">
        <f t="shared" si="4"/>
        <v>32.119999999999997</v>
      </c>
    </row>
    <row r="60" spans="1:18" ht="24" customHeight="1" x14ac:dyDescent="0.4">
      <c r="A60" s="10">
        <v>56</v>
      </c>
      <c r="B60" s="4">
        <v>5920006066</v>
      </c>
      <c r="C60" s="3" t="s">
        <v>1993</v>
      </c>
      <c r="D60" s="5" t="s">
        <v>1994</v>
      </c>
      <c r="E60" s="5" t="s">
        <v>1995</v>
      </c>
      <c r="F60" s="3" t="s">
        <v>3464</v>
      </c>
      <c r="G60" s="7">
        <v>520.57000000000005</v>
      </c>
      <c r="H60" s="7">
        <v>34.07</v>
      </c>
      <c r="I60" s="144">
        <v>18</v>
      </c>
      <c r="J60" s="7">
        <v>3.5</v>
      </c>
      <c r="K60" s="8">
        <f t="shared" si="2"/>
        <v>63</v>
      </c>
      <c r="L60" s="8">
        <f t="shared" si="3"/>
        <v>4.41</v>
      </c>
      <c r="M60" s="24">
        <f t="shared" si="5"/>
        <v>67.41</v>
      </c>
      <c r="N60" s="24">
        <f t="shared" si="0"/>
        <v>587.98</v>
      </c>
      <c r="O60" s="24">
        <f t="shared" si="1"/>
        <v>587.98</v>
      </c>
      <c r="P60" s="203">
        <v>34.07</v>
      </c>
      <c r="Q60" s="8">
        <v>4.41</v>
      </c>
      <c r="R60" s="8">
        <f t="shared" si="4"/>
        <v>38.480000000000004</v>
      </c>
    </row>
    <row r="61" spans="1:18" ht="24" customHeight="1" x14ac:dyDescent="0.4">
      <c r="A61" s="10">
        <v>57</v>
      </c>
      <c r="B61" s="4">
        <v>5920006067</v>
      </c>
      <c r="C61" s="3" t="s">
        <v>1996</v>
      </c>
      <c r="D61" s="5" t="s">
        <v>1994</v>
      </c>
      <c r="E61" s="5" t="s">
        <v>1997</v>
      </c>
      <c r="F61" s="3" t="s">
        <v>3464</v>
      </c>
      <c r="G61" s="7">
        <v>363.28</v>
      </c>
      <c r="H61" s="7">
        <v>23.78</v>
      </c>
      <c r="I61" s="144">
        <v>21</v>
      </c>
      <c r="J61" s="7">
        <v>3.5</v>
      </c>
      <c r="K61" s="8">
        <f t="shared" si="2"/>
        <v>73.5</v>
      </c>
      <c r="L61" s="8">
        <f t="shared" si="3"/>
        <v>5.1450000000000005</v>
      </c>
      <c r="M61" s="24">
        <f t="shared" si="5"/>
        <v>78.650000000000006</v>
      </c>
      <c r="N61" s="24">
        <f t="shared" si="0"/>
        <v>441.92999999999995</v>
      </c>
      <c r="O61" s="24">
        <f t="shared" si="1"/>
        <v>441.92999999999995</v>
      </c>
      <c r="P61" s="203">
        <v>23.78</v>
      </c>
      <c r="Q61" s="8">
        <v>5.15</v>
      </c>
      <c r="R61" s="8">
        <f t="shared" si="4"/>
        <v>28.93</v>
      </c>
    </row>
    <row r="62" spans="1:18" ht="24" customHeight="1" x14ac:dyDescent="0.4">
      <c r="A62" s="10">
        <v>58</v>
      </c>
      <c r="B62" s="4">
        <v>5920006068</v>
      </c>
      <c r="C62" s="3" t="s">
        <v>1553</v>
      </c>
      <c r="D62" s="5" t="s">
        <v>1554</v>
      </c>
      <c r="E62" s="5" t="s">
        <v>1555</v>
      </c>
      <c r="F62" s="3" t="s">
        <v>3464</v>
      </c>
      <c r="G62" s="7">
        <v>262.17</v>
      </c>
      <c r="H62" s="7">
        <v>17.170000000000002</v>
      </c>
      <c r="I62" s="144">
        <v>15</v>
      </c>
      <c r="J62" s="7">
        <v>3.5</v>
      </c>
      <c r="K62" s="8">
        <f t="shared" si="2"/>
        <v>52.5</v>
      </c>
      <c r="L62" s="8">
        <f t="shared" si="3"/>
        <v>3.6750000000000003</v>
      </c>
      <c r="M62" s="24">
        <f t="shared" si="5"/>
        <v>56.18</v>
      </c>
      <c r="N62" s="24">
        <f t="shared" si="0"/>
        <v>318.35000000000002</v>
      </c>
      <c r="O62" s="24">
        <f t="shared" si="1"/>
        <v>318.35000000000002</v>
      </c>
      <c r="P62" s="203">
        <v>17.170000000000002</v>
      </c>
      <c r="Q62" s="8">
        <v>3.68</v>
      </c>
      <c r="R62" s="8">
        <f t="shared" si="4"/>
        <v>20.85</v>
      </c>
    </row>
    <row r="63" spans="1:18" ht="24" customHeight="1" x14ac:dyDescent="0.4">
      <c r="A63" s="10">
        <v>59</v>
      </c>
      <c r="B63" s="4">
        <v>5920006069</v>
      </c>
      <c r="C63" s="3" t="s">
        <v>1208</v>
      </c>
      <c r="D63" s="5" t="s">
        <v>1209</v>
      </c>
      <c r="E63" s="5" t="s">
        <v>1210</v>
      </c>
      <c r="F63" s="3" t="s">
        <v>3467</v>
      </c>
      <c r="G63" s="7">
        <v>11.25</v>
      </c>
      <c r="H63" s="7">
        <v>0.75</v>
      </c>
      <c r="I63" s="144">
        <v>0</v>
      </c>
      <c r="J63" s="7">
        <v>3.5</v>
      </c>
      <c r="K63" s="8">
        <f t="shared" si="2"/>
        <v>0</v>
      </c>
      <c r="L63" s="8">
        <f t="shared" si="3"/>
        <v>0</v>
      </c>
      <c r="M63" s="24">
        <f t="shared" si="5"/>
        <v>0</v>
      </c>
      <c r="N63" s="24">
        <f t="shared" si="0"/>
        <v>11.25</v>
      </c>
      <c r="O63" s="24">
        <f t="shared" si="1"/>
        <v>11.25</v>
      </c>
      <c r="P63" s="203">
        <v>0.75</v>
      </c>
      <c r="Q63" s="8">
        <v>0</v>
      </c>
      <c r="R63" s="8">
        <f t="shared" si="4"/>
        <v>0.75</v>
      </c>
    </row>
    <row r="64" spans="1:18" ht="24" customHeight="1" x14ac:dyDescent="0.4">
      <c r="A64" s="10">
        <v>60</v>
      </c>
      <c r="B64" s="4">
        <v>5920006070</v>
      </c>
      <c r="C64" s="3" t="s">
        <v>1990</v>
      </c>
      <c r="D64" s="5" t="s">
        <v>2212</v>
      </c>
      <c r="E64" s="5" t="s">
        <v>1210</v>
      </c>
      <c r="F64" s="3" t="s">
        <v>3467</v>
      </c>
      <c r="G64" s="7">
        <v>86.14</v>
      </c>
      <c r="H64" s="7">
        <v>5.64</v>
      </c>
      <c r="I64" s="144">
        <v>5</v>
      </c>
      <c r="J64" s="7">
        <v>3.5</v>
      </c>
      <c r="K64" s="8">
        <f t="shared" si="2"/>
        <v>17.5</v>
      </c>
      <c r="L64" s="8">
        <f t="shared" si="3"/>
        <v>1.2250000000000001</v>
      </c>
      <c r="M64" s="24">
        <f t="shared" si="5"/>
        <v>18.73</v>
      </c>
      <c r="N64" s="24">
        <f t="shared" si="0"/>
        <v>104.87</v>
      </c>
      <c r="O64" s="24">
        <f t="shared" si="1"/>
        <v>104.87</v>
      </c>
      <c r="P64" s="203">
        <v>5.64</v>
      </c>
      <c r="Q64" s="8">
        <v>1.23</v>
      </c>
      <c r="R64" s="8">
        <f t="shared" si="4"/>
        <v>6.8699999999999992</v>
      </c>
    </row>
    <row r="65" spans="1:18" ht="24" customHeight="1" x14ac:dyDescent="0.4">
      <c r="A65" s="10">
        <v>61</v>
      </c>
      <c r="B65" s="4">
        <v>5920006071</v>
      </c>
      <c r="C65" s="3" t="s">
        <v>1230</v>
      </c>
      <c r="D65" s="5" t="s">
        <v>1231</v>
      </c>
      <c r="E65" s="5" t="s">
        <v>1232</v>
      </c>
      <c r="F65" s="3" t="s">
        <v>18</v>
      </c>
      <c r="G65" s="7">
        <v>0</v>
      </c>
      <c r="H65" s="7">
        <v>0</v>
      </c>
      <c r="I65" s="144">
        <v>100</v>
      </c>
      <c r="J65" s="7">
        <v>3.5</v>
      </c>
      <c r="K65" s="8">
        <f t="shared" si="2"/>
        <v>350</v>
      </c>
      <c r="L65" s="8">
        <f t="shared" si="3"/>
        <v>24.500000000000004</v>
      </c>
      <c r="M65" s="24">
        <f t="shared" si="5"/>
        <v>374.5</v>
      </c>
      <c r="N65" s="24">
        <f t="shared" si="0"/>
        <v>374.5</v>
      </c>
      <c r="O65" s="24">
        <f t="shared" si="1"/>
        <v>374.5</v>
      </c>
      <c r="P65" s="203">
        <v>0</v>
      </c>
      <c r="Q65" s="8">
        <v>24.5</v>
      </c>
      <c r="R65" s="8">
        <f t="shared" si="4"/>
        <v>24.5</v>
      </c>
    </row>
    <row r="66" spans="1:18" ht="24" customHeight="1" x14ac:dyDescent="0.4">
      <c r="A66" s="10">
        <v>62</v>
      </c>
      <c r="B66" s="4">
        <v>5920006072</v>
      </c>
      <c r="C66" s="3" t="s">
        <v>1551</v>
      </c>
      <c r="D66" s="5" t="s">
        <v>3498</v>
      </c>
      <c r="E66" s="5" t="s">
        <v>1552</v>
      </c>
      <c r="F66" s="3" t="s">
        <v>18</v>
      </c>
      <c r="G66" s="7">
        <v>0</v>
      </c>
      <c r="H66" s="7">
        <v>0</v>
      </c>
      <c r="I66" s="144">
        <v>3</v>
      </c>
      <c r="J66" s="7">
        <v>3.5</v>
      </c>
      <c r="K66" s="8">
        <f t="shared" si="2"/>
        <v>10.5</v>
      </c>
      <c r="L66" s="8">
        <f t="shared" si="3"/>
        <v>0.7350000000000001</v>
      </c>
      <c r="M66" s="24">
        <f t="shared" si="5"/>
        <v>11.24</v>
      </c>
      <c r="N66" s="24">
        <f t="shared" si="0"/>
        <v>11.24</v>
      </c>
      <c r="O66" s="24">
        <f t="shared" si="1"/>
        <v>11.24</v>
      </c>
      <c r="P66" s="203">
        <v>0</v>
      </c>
      <c r="Q66" s="8">
        <v>0.74</v>
      </c>
      <c r="R66" s="8">
        <f t="shared" si="4"/>
        <v>0.74</v>
      </c>
    </row>
    <row r="67" spans="1:18" ht="24" customHeight="1" x14ac:dyDescent="0.4">
      <c r="A67" s="10">
        <v>63</v>
      </c>
      <c r="B67" s="4">
        <v>5920006073</v>
      </c>
      <c r="C67" s="3" t="s">
        <v>1616</v>
      </c>
      <c r="D67" s="5" t="s">
        <v>1617</v>
      </c>
      <c r="E67" s="5" t="s">
        <v>1531</v>
      </c>
      <c r="F67" s="3" t="s">
        <v>3468</v>
      </c>
      <c r="G67" s="7">
        <v>224.71</v>
      </c>
      <c r="H67" s="7">
        <v>14.71</v>
      </c>
      <c r="I67" s="144">
        <v>22</v>
      </c>
      <c r="J67" s="7">
        <v>3.5</v>
      </c>
      <c r="K67" s="8">
        <f t="shared" si="2"/>
        <v>77</v>
      </c>
      <c r="L67" s="8">
        <f t="shared" si="3"/>
        <v>5.3900000000000006</v>
      </c>
      <c r="M67" s="24">
        <f t="shared" si="5"/>
        <v>82.39</v>
      </c>
      <c r="N67" s="24">
        <f t="shared" si="0"/>
        <v>307.10000000000002</v>
      </c>
      <c r="O67" s="24">
        <f t="shared" si="1"/>
        <v>307.10000000000002</v>
      </c>
      <c r="P67" s="203">
        <v>14.71</v>
      </c>
      <c r="Q67" s="8">
        <v>5.39</v>
      </c>
      <c r="R67" s="8">
        <f t="shared" si="4"/>
        <v>20.100000000000001</v>
      </c>
    </row>
    <row r="68" spans="1:18" ht="24" customHeight="1" x14ac:dyDescent="0.4">
      <c r="A68" s="10">
        <v>64</v>
      </c>
      <c r="B68" s="4">
        <v>5920006074</v>
      </c>
      <c r="C68" s="3" t="s">
        <v>1532</v>
      </c>
      <c r="D68" s="5" t="s">
        <v>3064</v>
      </c>
      <c r="E68" s="5" t="s">
        <v>1533</v>
      </c>
      <c r="F68" s="3" t="s">
        <v>3464</v>
      </c>
      <c r="G68" s="7">
        <v>704.07</v>
      </c>
      <c r="H68" s="7">
        <v>46.07</v>
      </c>
      <c r="I68" s="144">
        <v>49</v>
      </c>
      <c r="J68" s="7">
        <v>3.5</v>
      </c>
      <c r="K68" s="8">
        <f t="shared" si="2"/>
        <v>171.5</v>
      </c>
      <c r="L68" s="8">
        <f t="shared" si="3"/>
        <v>12.005000000000001</v>
      </c>
      <c r="M68" s="24">
        <f t="shared" si="5"/>
        <v>183.51</v>
      </c>
      <c r="N68" s="24">
        <f t="shared" si="0"/>
        <v>887.58</v>
      </c>
      <c r="O68" s="24">
        <f t="shared" si="1"/>
        <v>887.58</v>
      </c>
      <c r="P68" s="203">
        <v>46.07</v>
      </c>
      <c r="Q68" s="8">
        <v>12.01</v>
      </c>
      <c r="R68" s="8">
        <f t="shared" si="4"/>
        <v>58.08</v>
      </c>
    </row>
    <row r="69" spans="1:18" ht="24" customHeight="1" x14ac:dyDescent="0.4">
      <c r="A69" s="10">
        <v>65</v>
      </c>
      <c r="B69" s="4">
        <v>5920006075</v>
      </c>
      <c r="C69" s="3" t="s">
        <v>1220</v>
      </c>
      <c r="D69" s="5" t="s">
        <v>1221</v>
      </c>
      <c r="E69" s="5" t="s">
        <v>1222</v>
      </c>
      <c r="F69" s="3" t="s">
        <v>3465</v>
      </c>
      <c r="G69" s="7">
        <v>48.69</v>
      </c>
      <c r="H69" s="7">
        <v>3.19</v>
      </c>
      <c r="I69" s="144">
        <v>13</v>
      </c>
      <c r="J69" s="7">
        <v>3.5</v>
      </c>
      <c r="K69" s="8">
        <f t="shared" si="2"/>
        <v>45.5</v>
      </c>
      <c r="L69" s="8">
        <f t="shared" si="3"/>
        <v>3.1850000000000005</v>
      </c>
      <c r="M69" s="24">
        <f t="shared" si="5"/>
        <v>48.69</v>
      </c>
      <c r="N69" s="24">
        <f t="shared" ref="N69:N132" si="6">SUM(G69+M69)</f>
        <v>97.38</v>
      </c>
      <c r="O69" s="24">
        <f t="shared" ref="O69:O132" si="7">N69</f>
        <v>97.38</v>
      </c>
      <c r="P69" s="203">
        <v>3.19</v>
      </c>
      <c r="Q69" s="8">
        <v>3.19</v>
      </c>
      <c r="R69" s="8">
        <f t="shared" si="4"/>
        <v>6.38</v>
      </c>
    </row>
    <row r="70" spans="1:18" ht="24" customHeight="1" x14ac:dyDescent="0.4">
      <c r="A70" s="10">
        <v>66</v>
      </c>
      <c r="B70" s="4">
        <v>5920006076</v>
      </c>
      <c r="C70" s="3" t="s">
        <v>1986</v>
      </c>
      <c r="D70" s="5" t="s">
        <v>2215</v>
      </c>
      <c r="E70" s="5" t="s">
        <v>1987</v>
      </c>
      <c r="F70" s="3" t="s">
        <v>3464</v>
      </c>
      <c r="G70" s="7">
        <v>988.69</v>
      </c>
      <c r="H70" s="7">
        <v>64.69</v>
      </c>
      <c r="I70" s="144">
        <v>35</v>
      </c>
      <c r="J70" s="7">
        <v>3.5</v>
      </c>
      <c r="K70" s="8">
        <f t="shared" ref="K70:K133" si="8">SUM(I70*J70)</f>
        <v>122.5</v>
      </c>
      <c r="L70" s="8">
        <f t="shared" ref="L70:L133" si="9">SUM(K70*7%)</f>
        <v>8.5750000000000011</v>
      </c>
      <c r="M70" s="24">
        <f t="shared" si="5"/>
        <v>131.07999999999998</v>
      </c>
      <c r="N70" s="24">
        <f t="shared" si="6"/>
        <v>1119.77</v>
      </c>
      <c r="O70" s="24">
        <f t="shared" si="7"/>
        <v>1119.77</v>
      </c>
      <c r="P70" s="203">
        <v>64.69</v>
      </c>
      <c r="Q70" s="8">
        <v>8.58</v>
      </c>
      <c r="R70" s="8">
        <f t="shared" ref="R70:R133" si="10">SUM(P70:Q70)</f>
        <v>73.27</v>
      </c>
    </row>
    <row r="71" spans="1:18" ht="24" customHeight="1" x14ac:dyDescent="0.4">
      <c r="A71" s="10">
        <v>67</v>
      </c>
      <c r="B71" s="4">
        <v>5920006077</v>
      </c>
      <c r="C71" s="3" t="s">
        <v>1895</v>
      </c>
      <c r="D71" s="5" t="s">
        <v>1896</v>
      </c>
      <c r="E71" s="5" t="s">
        <v>1897</v>
      </c>
      <c r="F71" s="3" t="s">
        <v>3464</v>
      </c>
      <c r="G71" s="7">
        <v>561.76</v>
      </c>
      <c r="H71" s="7">
        <v>36.76</v>
      </c>
      <c r="I71" s="144">
        <v>22</v>
      </c>
      <c r="J71" s="7">
        <v>3.5</v>
      </c>
      <c r="K71" s="8">
        <f t="shared" si="8"/>
        <v>77</v>
      </c>
      <c r="L71" s="8">
        <f t="shared" si="9"/>
        <v>5.3900000000000006</v>
      </c>
      <c r="M71" s="24">
        <f t="shared" si="5"/>
        <v>82.39</v>
      </c>
      <c r="N71" s="24">
        <f t="shared" si="6"/>
        <v>644.15</v>
      </c>
      <c r="O71" s="24">
        <f t="shared" si="7"/>
        <v>644.15</v>
      </c>
      <c r="P71" s="203">
        <v>36.76</v>
      </c>
      <c r="Q71" s="8">
        <v>5.39</v>
      </c>
      <c r="R71" s="8">
        <f t="shared" si="10"/>
        <v>42.15</v>
      </c>
    </row>
    <row r="72" spans="1:18" ht="24" customHeight="1" x14ac:dyDescent="0.4">
      <c r="A72" s="10">
        <v>68</v>
      </c>
      <c r="B72" s="4">
        <v>5920006078</v>
      </c>
      <c r="C72" s="3" t="s">
        <v>1910</v>
      </c>
      <c r="D72" s="5" t="s">
        <v>1911</v>
      </c>
      <c r="E72" s="5" t="s">
        <v>1912</v>
      </c>
      <c r="F72" s="3" t="s">
        <v>3468</v>
      </c>
      <c r="G72" s="7">
        <v>853.87</v>
      </c>
      <c r="H72" s="7">
        <v>55.87</v>
      </c>
      <c r="I72" s="144">
        <v>83</v>
      </c>
      <c r="J72" s="7">
        <v>3.5</v>
      </c>
      <c r="K72" s="8">
        <f t="shared" si="8"/>
        <v>290.5</v>
      </c>
      <c r="L72" s="8">
        <f t="shared" si="9"/>
        <v>20.335000000000001</v>
      </c>
      <c r="M72" s="24">
        <f t="shared" ref="M72:M135" si="11">ROUNDUP(K72+L72,2)</f>
        <v>310.83999999999997</v>
      </c>
      <c r="N72" s="24">
        <f t="shared" si="6"/>
        <v>1164.71</v>
      </c>
      <c r="O72" s="24">
        <f t="shared" si="7"/>
        <v>1164.71</v>
      </c>
      <c r="P72" s="203">
        <v>55.87</v>
      </c>
      <c r="Q72" s="8">
        <v>20.34</v>
      </c>
      <c r="R72" s="8">
        <f t="shared" si="10"/>
        <v>76.209999999999994</v>
      </c>
    </row>
    <row r="73" spans="1:18" ht="24" customHeight="1" x14ac:dyDescent="0.4">
      <c r="A73" s="10">
        <v>69</v>
      </c>
      <c r="B73" s="4">
        <v>5920006079</v>
      </c>
      <c r="C73" s="3" t="s">
        <v>1913</v>
      </c>
      <c r="D73" s="5" t="s">
        <v>1911</v>
      </c>
      <c r="E73" s="5" t="s">
        <v>1914</v>
      </c>
      <c r="F73" s="3" t="s">
        <v>3464</v>
      </c>
      <c r="G73" s="7">
        <v>853.87</v>
      </c>
      <c r="H73" s="7">
        <v>55.87</v>
      </c>
      <c r="I73" s="144">
        <v>32</v>
      </c>
      <c r="J73" s="7">
        <v>3.5</v>
      </c>
      <c r="K73" s="8">
        <f t="shared" si="8"/>
        <v>112</v>
      </c>
      <c r="L73" s="8">
        <f t="shared" si="9"/>
        <v>7.8400000000000007</v>
      </c>
      <c r="M73" s="24">
        <f t="shared" si="11"/>
        <v>119.84</v>
      </c>
      <c r="N73" s="24">
        <f t="shared" si="6"/>
        <v>973.71</v>
      </c>
      <c r="O73" s="24">
        <f t="shared" si="7"/>
        <v>973.71</v>
      </c>
      <c r="P73" s="203">
        <v>55.87</v>
      </c>
      <c r="Q73" s="8">
        <v>7.84</v>
      </c>
      <c r="R73" s="8">
        <f t="shared" si="10"/>
        <v>63.709999999999994</v>
      </c>
    </row>
    <row r="74" spans="1:18" ht="24" customHeight="1" x14ac:dyDescent="0.4">
      <c r="A74" s="10">
        <v>70</v>
      </c>
      <c r="B74" s="4">
        <v>5920006080</v>
      </c>
      <c r="C74" s="3" t="s">
        <v>1211</v>
      </c>
      <c r="D74" s="5" t="s">
        <v>1212</v>
      </c>
      <c r="E74" s="5" t="s">
        <v>2301</v>
      </c>
      <c r="F74" s="3" t="s">
        <v>3464</v>
      </c>
      <c r="G74" s="7">
        <v>992.44</v>
      </c>
      <c r="H74" s="7">
        <v>64.94</v>
      </c>
      <c r="I74" s="144">
        <v>28</v>
      </c>
      <c r="J74" s="7">
        <v>3.5</v>
      </c>
      <c r="K74" s="8">
        <f t="shared" si="8"/>
        <v>98</v>
      </c>
      <c r="L74" s="8">
        <f t="shared" si="9"/>
        <v>6.86</v>
      </c>
      <c r="M74" s="24">
        <f t="shared" si="11"/>
        <v>104.86</v>
      </c>
      <c r="N74" s="24">
        <f t="shared" si="6"/>
        <v>1097.3</v>
      </c>
      <c r="O74" s="24">
        <f t="shared" si="7"/>
        <v>1097.3</v>
      </c>
      <c r="P74" s="203">
        <v>64.94</v>
      </c>
      <c r="Q74" s="8">
        <v>6.86</v>
      </c>
      <c r="R74" s="8">
        <f t="shared" si="10"/>
        <v>71.8</v>
      </c>
    </row>
    <row r="75" spans="1:18" ht="24" customHeight="1" x14ac:dyDescent="0.4">
      <c r="A75" s="10">
        <v>71</v>
      </c>
      <c r="B75" s="4">
        <v>5920006081</v>
      </c>
      <c r="C75" s="3" t="s">
        <v>1307</v>
      </c>
      <c r="D75" s="5" t="s">
        <v>3499</v>
      </c>
      <c r="E75" s="5" t="s">
        <v>1308</v>
      </c>
      <c r="F75" s="3" t="s">
        <v>3464</v>
      </c>
      <c r="G75" s="7">
        <v>895.07</v>
      </c>
      <c r="H75" s="7">
        <v>58.57</v>
      </c>
      <c r="I75" s="144">
        <v>54</v>
      </c>
      <c r="J75" s="7">
        <v>3.5</v>
      </c>
      <c r="K75" s="8">
        <f t="shared" si="8"/>
        <v>189</v>
      </c>
      <c r="L75" s="8">
        <f t="shared" si="9"/>
        <v>13.23</v>
      </c>
      <c r="M75" s="24">
        <f t="shared" si="11"/>
        <v>202.23</v>
      </c>
      <c r="N75" s="24">
        <f t="shared" si="6"/>
        <v>1097.3</v>
      </c>
      <c r="O75" s="24">
        <f t="shared" si="7"/>
        <v>1097.3</v>
      </c>
      <c r="P75" s="203">
        <v>58.57</v>
      </c>
      <c r="Q75" s="8">
        <v>13.23</v>
      </c>
      <c r="R75" s="8">
        <f t="shared" si="10"/>
        <v>71.8</v>
      </c>
    </row>
    <row r="76" spans="1:18" ht="24" customHeight="1" x14ac:dyDescent="0.4">
      <c r="A76" s="10">
        <v>72</v>
      </c>
      <c r="B76" s="4">
        <v>5920006082</v>
      </c>
      <c r="C76" s="3" t="s">
        <v>1545</v>
      </c>
      <c r="D76" s="5" t="s">
        <v>1524</v>
      </c>
      <c r="E76" s="5" t="s">
        <v>1308</v>
      </c>
      <c r="F76" s="3" t="s">
        <v>3480</v>
      </c>
      <c r="G76" s="7">
        <v>7.5</v>
      </c>
      <c r="H76" s="7">
        <v>0.5</v>
      </c>
      <c r="I76" s="144">
        <v>0</v>
      </c>
      <c r="J76" s="7">
        <v>3.5</v>
      </c>
      <c r="K76" s="8">
        <f t="shared" si="8"/>
        <v>0</v>
      </c>
      <c r="L76" s="8">
        <f t="shared" si="9"/>
        <v>0</v>
      </c>
      <c r="M76" s="24">
        <f t="shared" si="11"/>
        <v>0</v>
      </c>
      <c r="N76" s="24">
        <f t="shared" si="6"/>
        <v>7.5</v>
      </c>
      <c r="O76" s="24">
        <f t="shared" si="7"/>
        <v>7.5</v>
      </c>
      <c r="P76" s="203">
        <v>0.5</v>
      </c>
      <c r="Q76" s="8">
        <v>0</v>
      </c>
      <c r="R76" s="8">
        <f t="shared" si="10"/>
        <v>0.5</v>
      </c>
    </row>
    <row r="77" spans="1:18" ht="24" customHeight="1" x14ac:dyDescent="0.4">
      <c r="A77" s="10">
        <v>73</v>
      </c>
      <c r="B77" s="4">
        <v>5920006083</v>
      </c>
      <c r="C77" s="3" t="s">
        <v>1233</v>
      </c>
      <c r="D77" s="5" t="s">
        <v>1234</v>
      </c>
      <c r="E77" s="5" t="s">
        <v>1235</v>
      </c>
      <c r="F77" s="3" t="s">
        <v>18</v>
      </c>
      <c r="G77" s="7">
        <v>0</v>
      </c>
      <c r="H77" s="7">
        <v>0</v>
      </c>
      <c r="I77" s="144">
        <v>42</v>
      </c>
      <c r="J77" s="7">
        <v>3.5</v>
      </c>
      <c r="K77" s="8">
        <f t="shared" si="8"/>
        <v>147</v>
      </c>
      <c r="L77" s="8">
        <f t="shared" si="9"/>
        <v>10.290000000000001</v>
      </c>
      <c r="M77" s="24">
        <f t="shared" si="11"/>
        <v>157.29</v>
      </c>
      <c r="N77" s="24">
        <f t="shared" si="6"/>
        <v>157.29</v>
      </c>
      <c r="O77" s="24">
        <f t="shared" si="7"/>
        <v>157.29</v>
      </c>
      <c r="P77" s="203">
        <v>0</v>
      </c>
      <c r="Q77" s="8">
        <v>10.29</v>
      </c>
      <c r="R77" s="8">
        <f t="shared" si="10"/>
        <v>10.29</v>
      </c>
    </row>
    <row r="78" spans="1:18" ht="24" customHeight="1" x14ac:dyDescent="0.4">
      <c r="A78" s="10">
        <v>74</v>
      </c>
      <c r="B78" s="4">
        <v>5920006084</v>
      </c>
      <c r="C78" s="3" t="s">
        <v>849</v>
      </c>
      <c r="D78" s="5" t="s">
        <v>850</v>
      </c>
      <c r="E78" s="5" t="s">
        <v>851</v>
      </c>
      <c r="F78" s="3" t="s">
        <v>3464</v>
      </c>
      <c r="G78" s="7">
        <v>962.48</v>
      </c>
      <c r="H78" s="7">
        <v>62.98</v>
      </c>
      <c r="I78" s="144">
        <v>38</v>
      </c>
      <c r="J78" s="7">
        <v>3.5</v>
      </c>
      <c r="K78" s="8">
        <f t="shared" si="8"/>
        <v>133</v>
      </c>
      <c r="L78" s="8">
        <f t="shared" si="9"/>
        <v>9.31</v>
      </c>
      <c r="M78" s="24">
        <f t="shared" si="11"/>
        <v>142.31</v>
      </c>
      <c r="N78" s="24">
        <f t="shared" si="6"/>
        <v>1104.79</v>
      </c>
      <c r="O78" s="24">
        <f t="shared" si="7"/>
        <v>1104.79</v>
      </c>
      <c r="P78" s="203">
        <v>62.98</v>
      </c>
      <c r="Q78" s="8">
        <v>9.31</v>
      </c>
      <c r="R78" s="8">
        <f t="shared" si="10"/>
        <v>72.289999999999992</v>
      </c>
    </row>
    <row r="79" spans="1:18" ht="24" customHeight="1" x14ac:dyDescent="0.4">
      <c r="A79" s="10">
        <v>75</v>
      </c>
      <c r="B79" s="4">
        <v>5920006085</v>
      </c>
      <c r="C79" s="3" t="s">
        <v>1500</v>
      </c>
      <c r="D79" s="5" t="s">
        <v>1501</v>
      </c>
      <c r="E79" s="5" t="s">
        <v>1502</v>
      </c>
      <c r="F79" s="3" t="s">
        <v>18</v>
      </c>
      <c r="G79" s="7">
        <v>0</v>
      </c>
      <c r="H79" s="7">
        <v>0</v>
      </c>
      <c r="I79" s="144">
        <v>53</v>
      </c>
      <c r="J79" s="7">
        <v>3.5</v>
      </c>
      <c r="K79" s="8">
        <f t="shared" si="8"/>
        <v>185.5</v>
      </c>
      <c r="L79" s="8">
        <f t="shared" si="9"/>
        <v>12.985000000000001</v>
      </c>
      <c r="M79" s="24">
        <f t="shared" si="11"/>
        <v>198.48999999999998</v>
      </c>
      <c r="N79" s="24">
        <f t="shared" si="6"/>
        <v>198.48999999999998</v>
      </c>
      <c r="O79" s="24">
        <f t="shared" si="7"/>
        <v>198.48999999999998</v>
      </c>
      <c r="P79" s="203">
        <v>0</v>
      </c>
      <c r="Q79" s="8">
        <v>12.99</v>
      </c>
      <c r="R79" s="8">
        <f t="shared" si="10"/>
        <v>12.99</v>
      </c>
    </row>
    <row r="80" spans="1:18" ht="24" customHeight="1" x14ac:dyDescent="0.4">
      <c r="A80" s="10">
        <v>76</v>
      </c>
      <c r="B80" s="4">
        <v>5920006086</v>
      </c>
      <c r="C80" s="3" t="s">
        <v>1236</v>
      </c>
      <c r="D80" s="5" t="s">
        <v>1237</v>
      </c>
      <c r="E80" s="5" t="s">
        <v>1238</v>
      </c>
      <c r="F80" s="3" t="s">
        <v>18</v>
      </c>
      <c r="G80" s="7">
        <v>0</v>
      </c>
      <c r="H80" s="7">
        <v>0</v>
      </c>
      <c r="I80" s="144">
        <v>3</v>
      </c>
      <c r="J80" s="7">
        <v>3.5</v>
      </c>
      <c r="K80" s="8">
        <f t="shared" si="8"/>
        <v>10.5</v>
      </c>
      <c r="L80" s="8">
        <f t="shared" si="9"/>
        <v>0.7350000000000001</v>
      </c>
      <c r="M80" s="24">
        <f t="shared" si="11"/>
        <v>11.24</v>
      </c>
      <c r="N80" s="24">
        <f t="shared" si="6"/>
        <v>11.24</v>
      </c>
      <c r="O80" s="24">
        <f t="shared" si="7"/>
        <v>11.24</v>
      </c>
      <c r="P80" s="203">
        <v>0</v>
      </c>
      <c r="Q80" s="8">
        <v>0.74</v>
      </c>
      <c r="R80" s="8">
        <f t="shared" si="10"/>
        <v>0.74</v>
      </c>
    </row>
    <row r="81" spans="1:18" ht="24" customHeight="1" x14ac:dyDescent="0.4">
      <c r="A81" s="10">
        <v>77</v>
      </c>
      <c r="B81" s="4">
        <v>5920006087</v>
      </c>
      <c r="C81" s="3" t="s">
        <v>1628</v>
      </c>
      <c r="D81" s="5" t="s">
        <v>1629</v>
      </c>
      <c r="E81" s="5" t="s">
        <v>1630</v>
      </c>
      <c r="F81" s="3" t="s">
        <v>3464</v>
      </c>
      <c r="G81" s="7">
        <v>1314.51</v>
      </c>
      <c r="H81" s="7">
        <v>86.01</v>
      </c>
      <c r="I81" s="144">
        <v>65</v>
      </c>
      <c r="J81" s="7">
        <v>3.5</v>
      </c>
      <c r="K81" s="8">
        <f t="shared" si="8"/>
        <v>227.5</v>
      </c>
      <c r="L81" s="8">
        <f t="shared" si="9"/>
        <v>15.925000000000001</v>
      </c>
      <c r="M81" s="24">
        <f t="shared" si="11"/>
        <v>243.42999999999998</v>
      </c>
      <c r="N81" s="24">
        <f t="shared" si="6"/>
        <v>1557.94</v>
      </c>
      <c r="O81" s="24">
        <f t="shared" si="7"/>
        <v>1557.94</v>
      </c>
      <c r="P81" s="203">
        <v>86.01</v>
      </c>
      <c r="Q81" s="8">
        <v>15.93</v>
      </c>
      <c r="R81" s="8">
        <f t="shared" si="10"/>
        <v>101.94</v>
      </c>
    </row>
    <row r="82" spans="1:18" ht="24" customHeight="1" x14ac:dyDescent="0.4">
      <c r="A82" s="10">
        <v>78</v>
      </c>
      <c r="B82" s="4">
        <v>5920006088</v>
      </c>
      <c r="C82" s="3" t="s">
        <v>1569</v>
      </c>
      <c r="D82" s="5" t="s">
        <v>1570</v>
      </c>
      <c r="E82" s="5" t="s">
        <v>1571</v>
      </c>
      <c r="F82" s="3" t="s">
        <v>3464</v>
      </c>
      <c r="G82" s="7">
        <v>318.33999999999997</v>
      </c>
      <c r="H82" s="7">
        <v>20.84</v>
      </c>
      <c r="I82" s="144">
        <v>14</v>
      </c>
      <c r="J82" s="7">
        <v>3.5</v>
      </c>
      <c r="K82" s="8">
        <f t="shared" si="8"/>
        <v>49</v>
      </c>
      <c r="L82" s="8">
        <f t="shared" si="9"/>
        <v>3.43</v>
      </c>
      <c r="M82" s="24">
        <f t="shared" si="11"/>
        <v>52.43</v>
      </c>
      <c r="N82" s="24">
        <f t="shared" si="6"/>
        <v>370.77</v>
      </c>
      <c r="O82" s="24">
        <f t="shared" si="7"/>
        <v>370.77</v>
      </c>
      <c r="P82" s="203">
        <v>20.84</v>
      </c>
      <c r="Q82" s="8">
        <v>3.43</v>
      </c>
      <c r="R82" s="8">
        <f t="shared" si="10"/>
        <v>24.27</v>
      </c>
    </row>
    <row r="83" spans="1:18" ht="24" customHeight="1" x14ac:dyDescent="0.4">
      <c r="A83" s="10">
        <v>79</v>
      </c>
      <c r="B83" s="4">
        <v>5920006089</v>
      </c>
      <c r="C83" s="3" t="s">
        <v>852</v>
      </c>
      <c r="D83" s="5" t="s">
        <v>3500</v>
      </c>
      <c r="E83" s="5" t="s">
        <v>853</v>
      </c>
      <c r="F83" s="3" t="s">
        <v>3464</v>
      </c>
      <c r="G83" s="7">
        <v>2996</v>
      </c>
      <c r="H83" s="7">
        <v>196</v>
      </c>
      <c r="I83" s="144">
        <v>98</v>
      </c>
      <c r="J83" s="7">
        <v>3.5</v>
      </c>
      <c r="K83" s="8">
        <f t="shared" si="8"/>
        <v>343</v>
      </c>
      <c r="L83" s="8">
        <f t="shared" si="9"/>
        <v>24.01</v>
      </c>
      <c r="M83" s="24">
        <f t="shared" si="11"/>
        <v>367.01</v>
      </c>
      <c r="N83" s="24">
        <f t="shared" si="6"/>
        <v>3363.01</v>
      </c>
      <c r="O83" s="24">
        <f t="shared" si="7"/>
        <v>3363.01</v>
      </c>
      <c r="P83" s="203">
        <v>196</v>
      </c>
      <c r="Q83" s="8">
        <v>24.01</v>
      </c>
      <c r="R83" s="8">
        <f t="shared" si="10"/>
        <v>220.01</v>
      </c>
    </row>
    <row r="84" spans="1:18" ht="24" customHeight="1" x14ac:dyDescent="0.4">
      <c r="A84" s="10">
        <v>80</v>
      </c>
      <c r="B84" s="4">
        <v>5920006090</v>
      </c>
      <c r="C84" s="3" t="s">
        <v>1176</v>
      </c>
      <c r="D84" s="5" t="s">
        <v>2197</v>
      </c>
      <c r="E84" s="5" t="s">
        <v>853</v>
      </c>
      <c r="F84" s="3" t="s">
        <v>3464</v>
      </c>
      <c r="G84" s="7">
        <v>1187.19</v>
      </c>
      <c r="H84" s="7">
        <v>77.69</v>
      </c>
      <c r="I84" s="144">
        <v>37</v>
      </c>
      <c r="J84" s="7">
        <v>3.5</v>
      </c>
      <c r="K84" s="8">
        <f t="shared" si="8"/>
        <v>129.5</v>
      </c>
      <c r="L84" s="8">
        <f t="shared" si="9"/>
        <v>9.0650000000000013</v>
      </c>
      <c r="M84" s="24">
        <f t="shared" si="11"/>
        <v>138.57</v>
      </c>
      <c r="N84" s="24">
        <f t="shared" si="6"/>
        <v>1325.76</v>
      </c>
      <c r="O84" s="24">
        <f t="shared" si="7"/>
        <v>1325.76</v>
      </c>
      <c r="P84" s="203">
        <v>77.69</v>
      </c>
      <c r="Q84" s="8">
        <v>9.07</v>
      </c>
      <c r="R84" s="8">
        <f t="shared" si="10"/>
        <v>86.759999999999991</v>
      </c>
    </row>
    <row r="85" spans="1:18" ht="24" customHeight="1" x14ac:dyDescent="0.4">
      <c r="A85" s="10">
        <v>81</v>
      </c>
      <c r="B85" s="4">
        <v>5920006091</v>
      </c>
      <c r="C85" s="3" t="s">
        <v>1306</v>
      </c>
      <c r="D85" s="5" t="s">
        <v>1241</v>
      </c>
      <c r="E85" s="5" t="s">
        <v>853</v>
      </c>
      <c r="F85" s="3" t="s">
        <v>18</v>
      </c>
      <c r="G85" s="7">
        <v>0</v>
      </c>
      <c r="H85" s="7">
        <v>0</v>
      </c>
      <c r="I85" s="144">
        <v>23</v>
      </c>
      <c r="J85" s="7">
        <v>3.5</v>
      </c>
      <c r="K85" s="8">
        <f t="shared" si="8"/>
        <v>80.5</v>
      </c>
      <c r="L85" s="8">
        <f t="shared" si="9"/>
        <v>5.6350000000000007</v>
      </c>
      <c r="M85" s="24">
        <f t="shared" si="11"/>
        <v>86.14</v>
      </c>
      <c r="N85" s="24">
        <f t="shared" si="6"/>
        <v>86.14</v>
      </c>
      <c r="O85" s="24">
        <f t="shared" si="7"/>
        <v>86.14</v>
      </c>
      <c r="P85" s="203">
        <v>0</v>
      </c>
      <c r="Q85" s="8">
        <v>5.64</v>
      </c>
      <c r="R85" s="8">
        <f t="shared" si="10"/>
        <v>5.64</v>
      </c>
    </row>
    <row r="86" spans="1:18" ht="24" customHeight="1" x14ac:dyDescent="0.4">
      <c r="A86" s="10">
        <v>82</v>
      </c>
      <c r="B86" s="4">
        <v>5920006092</v>
      </c>
      <c r="C86" s="3" t="s">
        <v>1240</v>
      </c>
      <c r="D86" s="5" t="s">
        <v>1241</v>
      </c>
      <c r="E86" s="5" t="s">
        <v>1242</v>
      </c>
      <c r="F86" s="3" t="s">
        <v>18</v>
      </c>
      <c r="G86" s="7">
        <v>0</v>
      </c>
      <c r="H86" s="7">
        <v>0</v>
      </c>
      <c r="I86" s="144">
        <v>70</v>
      </c>
      <c r="J86" s="7">
        <v>3.5</v>
      </c>
      <c r="K86" s="8">
        <f t="shared" si="8"/>
        <v>245</v>
      </c>
      <c r="L86" s="8">
        <f t="shared" si="9"/>
        <v>17.150000000000002</v>
      </c>
      <c r="M86" s="24">
        <f t="shared" si="11"/>
        <v>262.14999999999998</v>
      </c>
      <c r="N86" s="24">
        <f t="shared" si="6"/>
        <v>262.14999999999998</v>
      </c>
      <c r="O86" s="24">
        <f t="shared" si="7"/>
        <v>262.14999999999998</v>
      </c>
      <c r="P86" s="203">
        <v>0</v>
      </c>
      <c r="Q86" s="8">
        <v>17.149999999999999</v>
      </c>
      <c r="R86" s="8">
        <f t="shared" si="10"/>
        <v>17.149999999999999</v>
      </c>
    </row>
    <row r="87" spans="1:18" ht="24" customHeight="1" x14ac:dyDescent="0.4">
      <c r="A87" s="10">
        <v>83</v>
      </c>
      <c r="B87" s="4">
        <v>5920006093</v>
      </c>
      <c r="C87" s="3" t="s">
        <v>854</v>
      </c>
      <c r="D87" s="5" t="s">
        <v>855</v>
      </c>
      <c r="E87" s="5" t="s">
        <v>856</v>
      </c>
      <c r="F87" s="3" t="s">
        <v>3464</v>
      </c>
      <c r="G87" s="7">
        <v>1501.76</v>
      </c>
      <c r="H87" s="7">
        <v>98.26</v>
      </c>
      <c r="I87" s="144">
        <v>76</v>
      </c>
      <c r="J87" s="7">
        <v>3.5</v>
      </c>
      <c r="K87" s="8">
        <f t="shared" si="8"/>
        <v>266</v>
      </c>
      <c r="L87" s="8">
        <f t="shared" si="9"/>
        <v>18.62</v>
      </c>
      <c r="M87" s="24">
        <f t="shared" si="11"/>
        <v>284.62</v>
      </c>
      <c r="N87" s="24">
        <f t="shared" si="6"/>
        <v>1786.38</v>
      </c>
      <c r="O87" s="24">
        <f t="shared" si="7"/>
        <v>1786.38</v>
      </c>
      <c r="P87" s="203">
        <v>98.26</v>
      </c>
      <c r="Q87" s="8">
        <v>18.62</v>
      </c>
      <c r="R87" s="8">
        <f t="shared" si="10"/>
        <v>116.88000000000001</v>
      </c>
    </row>
    <row r="88" spans="1:18" ht="24" customHeight="1" x14ac:dyDescent="0.4">
      <c r="A88" s="10">
        <v>84</v>
      </c>
      <c r="B88" s="4">
        <v>5920006094</v>
      </c>
      <c r="C88" s="3" t="s">
        <v>1175</v>
      </c>
      <c r="D88" s="5" t="s">
        <v>3501</v>
      </c>
      <c r="E88" s="5" t="s">
        <v>856</v>
      </c>
      <c r="F88" s="3" t="s">
        <v>3464</v>
      </c>
      <c r="G88" s="7">
        <v>325.82</v>
      </c>
      <c r="H88" s="7">
        <v>21.32</v>
      </c>
      <c r="I88" s="144">
        <v>10</v>
      </c>
      <c r="J88" s="7">
        <v>3.5</v>
      </c>
      <c r="K88" s="8">
        <f t="shared" si="8"/>
        <v>35</v>
      </c>
      <c r="L88" s="8">
        <f t="shared" si="9"/>
        <v>2.4500000000000002</v>
      </c>
      <c r="M88" s="24">
        <f t="shared" si="11"/>
        <v>37.450000000000003</v>
      </c>
      <c r="N88" s="24">
        <f t="shared" si="6"/>
        <v>363.27</v>
      </c>
      <c r="O88" s="24">
        <f t="shared" si="7"/>
        <v>363.27</v>
      </c>
      <c r="P88" s="203">
        <v>21.32</v>
      </c>
      <c r="Q88" s="8">
        <v>2.4500000000000002</v>
      </c>
      <c r="R88" s="8">
        <f t="shared" si="10"/>
        <v>23.77</v>
      </c>
    </row>
    <row r="89" spans="1:18" ht="24" customHeight="1" x14ac:dyDescent="0.4">
      <c r="A89" s="10">
        <v>85</v>
      </c>
      <c r="B89" s="4">
        <v>5920006095</v>
      </c>
      <c r="C89" s="3" t="s">
        <v>1573</v>
      </c>
      <c r="D89" s="5" t="s">
        <v>1356</v>
      </c>
      <c r="E89" s="5" t="s">
        <v>1574</v>
      </c>
      <c r="F89" s="3" t="s">
        <v>3464</v>
      </c>
      <c r="G89" s="7">
        <v>1026.1400000000001</v>
      </c>
      <c r="H89" s="7">
        <v>67.14</v>
      </c>
      <c r="I89" s="144">
        <v>53</v>
      </c>
      <c r="J89" s="7">
        <v>3.5</v>
      </c>
      <c r="K89" s="8">
        <f t="shared" si="8"/>
        <v>185.5</v>
      </c>
      <c r="L89" s="8">
        <f t="shared" si="9"/>
        <v>12.985000000000001</v>
      </c>
      <c r="M89" s="24">
        <f t="shared" si="11"/>
        <v>198.48999999999998</v>
      </c>
      <c r="N89" s="24">
        <f t="shared" si="6"/>
        <v>1224.6300000000001</v>
      </c>
      <c r="O89" s="24">
        <f t="shared" si="7"/>
        <v>1224.6300000000001</v>
      </c>
      <c r="P89" s="203">
        <v>67.14</v>
      </c>
      <c r="Q89" s="8">
        <v>12.99</v>
      </c>
      <c r="R89" s="8">
        <f t="shared" si="10"/>
        <v>80.13</v>
      </c>
    </row>
    <row r="90" spans="1:18" ht="24" customHeight="1" x14ac:dyDescent="0.4">
      <c r="A90" s="10">
        <v>86</v>
      </c>
      <c r="B90" s="4">
        <v>5920006096</v>
      </c>
      <c r="C90" s="3" t="s">
        <v>858</v>
      </c>
      <c r="D90" s="5" t="s">
        <v>3502</v>
      </c>
      <c r="E90" s="5" t="s">
        <v>859</v>
      </c>
      <c r="F90" s="3" t="s">
        <v>3464</v>
      </c>
      <c r="G90" s="7">
        <v>367.03</v>
      </c>
      <c r="H90" s="7">
        <v>24.03</v>
      </c>
      <c r="I90" s="144">
        <v>23</v>
      </c>
      <c r="J90" s="7">
        <v>3.5</v>
      </c>
      <c r="K90" s="8">
        <f t="shared" si="8"/>
        <v>80.5</v>
      </c>
      <c r="L90" s="8">
        <f t="shared" si="9"/>
        <v>5.6350000000000007</v>
      </c>
      <c r="M90" s="24">
        <f t="shared" si="11"/>
        <v>86.14</v>
      </c>
      <c r="N90" s="24">
        <f t="shared" si="6"/>
        <v>453.16999999999996</v>
      </c>
      <c r="O90" s="24">
        <f t="shared" si="7"/>
        <v>453.16999999999996</v>
      </c>
      <c r="P90" s="203">
        <v>24.03</v>
      </c>
      <c r="Q90" s="8">
        <v>5.64</v>
      </c>
      <c r="R90" s="8">
        <f t="shared" si="10"/>
        <v>29.67</v>
      </c>
    </row>
    <row r="91" spans="1:18" ht="24" customHeight="1" x14ac:dyDescent="0.4">
      <c r="A91" s="10">
        <v>87</v>
      </c>
      <c r="B91" s="4">
        <v>5920006097</v>
      </c>
      <c r="C91" s="3" t="s">
        <v>1542</v>
      </c>
      <c r="D91" s="5" t="s">
        <v>1543</v>
      </c>
      <c r="E91" s="5" t="s">
        <v>2319</v>
      </c>
      <c r="F91" s="11" t="s">
        <v>3464</v>
      </c>
      <c r="G91" s="7">
        <v>307.10000000000002</v>
      </c>
      <c r="H91" s="7">
        <v>20.100000000000001</v>
      </c>
      <c r="I91" s="144">
        <v>17</v>
      </c>
      <c r="J91" s="7">
        <v>3.5</v>
      </c>
      <c r="K91" s="8">
        <f t="shared" si="8"/>
        <v>59.5</v>
      </c>
      <c r="L91" s="8">
        <f t="shared" si="9"/>
        <v>4.165</v>
      </c>
      <c r="M91" s="24">
        <f t="shared" si="11"/>
        <v>63.669999999999995</v>
      </c>
      <c r="N91" s="24">
        <f t="shared" si="6"/>
        <v>370.77000000000004</v>
      </c>
      <c r="O91" s="24">
        <f t="shared" si="7"/>
        <v>370.77000000000004</v>
      </c>
      <c r="P91" s="203">
        <v>20.100000000000001</v>
      </c>
      <c r="Q91" s="8">
        <v>4.17</v>
      </c>
      <c r="R91" s="8">
        <f t="shared" si="10"/>
        <v>24.270000000000003</v>
      </c>
    </row>
    <row r="92" spans="1:18" ht="24" customHeight="1" x14ac:dyDescent="0.4">
      <c r="A92" s="10">
        <v>88</v>
      </c>
      <c r="B92" s="4">
        <v>5920006098</v>
      </c>
      <c r="C92" s="3" t="s">
        <v>1243</v>
      </c>
      <c r="D92" s="5" t="s">
        <v>3503</v>
      </c>
      <c r="E92" s="5" t="s">
        <v>1244</v>
      </c>
      <c r="F92" s="3" t="s">
        <v>18</v>
      </c>
      <c r="G92" s="7">
        <v>0</v>
      </c>
      <c r="H92" s="7">
        <v>0</v>
      </c>
      <c r="I92" s="144">
        <v>123</v>
      </c>
      <c r="J92" s="7">
        <v>3.5</v>
      </c>
      <c r="K92" s="8">
        <f t="shared" si="8"/>
        <v>430.5</v>
      </c>
      <c r="L92" s="8">
        <f t="shared" si="9"/>
        <v>30.135000000000002</v>
      </c>
      <c r="M92" s="24">
        <f t="shared" si="11"/>
        <v>460.64</v>
      </c>
      <c r="N92" s="24">
        <f t="shared" si="6"/>
        <v>460.64</v>
      </c>
      <c r="O92" s="24">
        <f t="shared" si="7"/>
        <v>460.64</v>
      </c>
      <c r="P92" s="203">
        <v>0</v>
      </c>
      <c r="Q92" s="8">
        <v>30.14</v>
      </c>
      <c r="R92" s="8">
        <f t="shared" si="10"/>
        <v>30.14</v>
      </c>
    </row>
    <row r="93" spans="1:18" ht="24" customHeight="1" x14ac:dyDescent="0.4">
      <c r="A93" s="10">
        <v>89</v>
      </c>
      <c r="B93" s="4">
        <v>5920006099</v>
      </c>
      <c r="C93" s="3" t="s">
        <v>1575</v>
      </c>
      <c r="D93" s="5" t="s">
        <v>1576</v>
      </c>
      <c r="E93" s="5" t="s">
        <v>1244</v>
      </c>
      <c r="F93" s="3" t="s">
        <v>3464</v>
      </c>
      <c r="G93" s="7">
        <v>1835.06</v>
      </c>
      <c r="H93" s="7">
        <v>120.06</v>
      </c>
      <c r="I93" s="144">
        <v>78</v>
      </c>
      <c r="J93" s="7">
        <v>3.5</v>
      </c>
      <c r="K93" s="8">
        <f t="shared" si="8"/>
        <v>273</v>
      </c>
      <c r="L93" s="8">
        <f t="shared" si="9"/>
        <v>19.110000000000003</v>
      </c>
      <c r="M93" s="24">
        <f t="shared" si="11"/>
        <v>292.11</v>
      </c>
      <c r="N93" s="24">
        <f t="shared" si="6"/>
        <v>2127.17</v>
      </c>
      <c r="O93" s="24">
        <f t="shared" si="7"/>
        <v>2127.17</v>
      </c>
      <c r="P93" s="203">
        <v>120.06</v>
      </c>
      <c r="Q93" s="8">
        <v>19.11</v>
      </c>
      <c r="R93" s="8">
        <f t="shared" si="10"/>
        <v>139.17000000000002</v>
      </c>
    </row>
    <row r="94" spans="1:18" ht="24" customHeight="1" x14ac:dyDescent="0.4">
      <c r="A94" s="10">
        <v>90</v>
      </c>
      <c r="B94" s="4">
        <v>5920006100</v>
      </c>
      <c r="C94" s="3" t="s">
        <v>1296</v>
      </c>
      <c r="D94" s="5" t="s">
        <v>1297</v>
      </c>
      <c r="E94" s="5" t="s">
        <v>2305</v>
      </c>
      <c r="F94" s="3" t="s">
        <v>3467</v>
      </c>
      <c r="G94" s="7">
        <v>29.97</v>
      </c>
      <c r="H94" s="7">
        <v>1.97</v>
      </c>
      <c r="I94" s="144">
        <v>3</v>
      </c>
      <c r="J94" s="7">
        <v>3.5</v>
      </c>
      <c r="K94" s="8">
        <f t="shared" si="8"/>
        <v>10.5</v>
      </c>
      <c r="L94" s="8">
        <f t="shared" si="9"/>
        <v>0.7350000000000001</v>
      </c>
      <c r="M94" s="24">
        <f t="shared" si="11"/>
        <v>11.24</v>
      </c>
      <c r="N94" s="24">
        <f t="shared" si="6"/>
        <v>41.21</v>
      </c>
      <c r="O94" s="24">
        <f t="shared" si="7"/>
        <v>41.21</v>
      </c>
      <c r="P94" s="203">
        <v>1.97</v>
      </c>
      <c r="Q94" s="8">
        <v>0.74</v>
      </c>
      <c r="R94" s="8">
        <f t="shared" si="10"/>
        <v>2.71</v>
      </c>
    </row>
    <row r="95" spans="1:18" ht="24" customHeight="1" x14ac:dyDescent="0.4">
      <c r="A95" s="10">
        <v>91</v>
      </c>
      <c r="B95" s="4">
        <v>5920006101</v>
      </c>
      <c r="C95" s="3" t="s">
        <v>1167</v>
      </c>
      <c r="D95" s="5" t="s">
        <v>3107</v>
      </c>
      <c r="E95" s="5" t="s">
        <v>1168</v>
      </c>
      <c r="F95" s="3" t="s">
        <v>18</v>
      </c>
      <c r="G95" s="7">
        <v>0</v>
      </c>
      <c r="H95" s="7">
        <v>0</v>
      </c>
      <c r="I95" s="144">
        <v>62</v>
      </c>
      <c r="J95" s="7">
        <v>3.5</v>
      </c>
      <c r="K95" s="8">
        <f t="shared" si="8"/>
        <v>217</v>
      </c>
      <c r="L95" s="8">
        <f t="shared" si="9"/>
        <v>15.190000000000001</v>
      </c>
      <c r="M95" s="24">
        <f t="shared" si="11"/>
        <v>232.19</v>
      </c>
      <c r="N95" s="24">
        <f t="shared" si="6"/>
        <v>232.19</v>
      </c>
      <c r="O95" s="24">
        <f t="shared" si="7"/>
        <v>232.19</v>
      </c>
      <c r="P95" s="203">
        <v>0</v>
      </c>
      <c r="Q95" s="8">
        <v>15.19</v>
      </c>
      <c r="R95" s="8">
        <f t="shared" si="10"/>
        <v>15.19</v>
      </c>
    </row>
    <row r="96" spans="1:18" ht="24" customHeight="1" x14ac:dyDescent="0.4">
      <c r="A96" s="10">
        <v>92</v>
      </c>
      <c r="B96" s="4">
        <v>5920006102</v>
      </c>
      <c r="C96" s="3" t="s">
        <v>1245</v>
      </c>
      <c r="D96" s="5" t="s">
        <v>3084</v>
      </c>
      <c r="E96" s="5" t="s">
        <v>2302</v>
      </c>
      <c r="F96" s="3" t="s">
        <v>18</v>
      </c>
      <c r="G96" s="7">
        <v>0</v>
      </c>
      <c r="H96" s="7">
        <v>0</v>
      </c>
      <c r="I96" s="144">
        <v>3</v>
      </c>
      <c r="J96" s="7">
        <v>3.5</v>
      </c>
      <c r="K96" s="8">
        <f t="shared" si="8"/>
        <v>10.5</v>
      </c>
      <c r="L96" s="8">
        <f t="shared" si="9"/>
        <v>0.7350000000000001</v>
      </c>
      <c r="M96" s="24">
        <f t="shared" si="11"/>
        <v>11.24</v>
      </c>
      <c r="N96" s="24">
        <f t="shared" si="6"/>
        <v>11.24</v>
      </c>
      <c r="O96" s="24">
        <f t="shared" si="7"/>
        <v>11.24</v>
      </c>
      <c r="P96" s="203">
        <v>0</v>
      </c>
      <c r="Q96" s="8">
        <v>0.74</v>
      </c>
      <c r="R96" s="8">
        <f t="shared" si="10"/>
        <v>0.74</v>
      </c>
    </row>
    <row r="97" spans="1:18" ht="24" customHeight="1" x14ac:dyDescent="0.4">
      <c r="A97" s="10">
        <v>93</v>
      </c>
      <c r="B97" s="4">
        <v>5920006103</v>
      </c>
      <c r="C97" s="3" t="s">
        <v>1540</v>
      </c>
      <c r="D97" s="5" t="s">
        <v>3504</v>
      </c>
      <c r="E97" s="5" t="s">
        <v>1541</v>
      </c>
      <c r="F97" s="3" t="s">
        <v>3464</v>
      </c>
      <c r="G97" s="7">
        <v>2112.19</v>
      </c>
      <c r="H97" s="7">
        <v>138.19</v>
      </c>
      <c r="I97" s="144">
        <v>83</v>
      </c>
      <c r="J97" s="7">
        <v>3.5</v>
      </c>
      <c r="K97" s="8">
        <f t="shared" si="8"/>
        <v>290.5</v>
      </c>
      <c r="L97" s="8">
        <f t="shared" si="9"/>
        <v>20.335000000000001</v>
      </c>
      <c r="M97" s="24">
        <f t="shared" si="11"/>
        <v>310.83999999999997</v>
      </c>
      <c r="N97" s="24">
        <f t="shared" si="6"/>
        <v>2423.0300000000002</v>
      </c>
      <c r="O97" s="24">
        <f t="shared" si="7"/>
        <v>2423.0300000000002</v>
      </c>
      <c r="P97" s="203">
        <v>138.19</v>
      </c>
      <c r="Q97" s="8">
        <v>20.34</v>
      </c>
      <c r="R97" s="8">
        <f t="shared" si="10"/>
        <v>158.53</v>
      </c>
    </row>
    <row r="98" spans="1:18" ht="24" customHeight="1" x14ac:dyDescent="0.4">
      <c r="A98" s="10">
        <v>94</v>
      </c>
      <c r="B98" s="4">
        <v>5920006104</v>
      </c>
      <c r="C98" s="3" t="s">
        <v>1246</v>
      </c>
      <c r="D98" s="5" t="s">
        <v>1247</v>
      </c>
      <c r="E98" s="5" t="s">
        <v>1248</v>
      </c>
      <c r="F98" s="3" t="s">
        <v>3465</v>
      </c>
      <c r="G98" s="7">
        <v>48.69</v>
      </c>
      <c r="H98" s="7">
        <v>3.19</v>
      </c>
      <c r="I98" s="144">
        <v>16</v>
      </c>
      <c r="J98" s="7">
        <v>3.5</v>
      </c>
      <c r="K98" s="8">
        <f t="shared" si="8"/>
        <v>56</v>
      </c>
      <c r="L98" s="8">
        <f t="shared" si="9"/>
        <v>3.9200000000000004</v>
      </c>
      <c r="M98" s="24">
        <f t="shared" si="11"/>
        <v>59.92</v>
      </c>
      <c r="N98" s="24">
        <f t="shared" si="6"/>
        <v>108.61</v>
      </c>
      <c r="O98" s="24">
        <f t="shared" si="7"/>
        <v>108.61</v>
      </c>
      <c r="P98" s="203">
        <v>3.19</v>
      </c>
      <c r="Q98" s="8">
        <v>3.92</v>
      </c>
      <c r="R98" s="8">
        <f t="shared" si="10"/>
        <v>7.1099999999999994</v>
      </c>
    </row>
    <row r="99" spans="1:18" ht="24" customHeight="1" x14ac:dyDescent="0.4">
      <c r="A99" s="10">
        <v>95</v>
      </c>
      <c r="B99" s="4">
        <v>5920006105</v>
      </c>
      <c r="C99" s="3" t="s">
        <v>1293</v>
      </c>
      <c r="D99" s="5" t="s">
        <v>1294</v>
      </c>
      <c r="E99" s="5" t="s">
        <v>2235</v>
      </c>
      <c r="F99" s="3" t="s">
        <v>18</v>
      </c>
      <c r="G99" s="7">
        <v>0</v>
      </c>
      <c r="H99" s="7">
        <v>0</v>
      </c>
      <c r="I99" s="144">
        <v>78</v>
      </c>
      <c r="J99" s="7">
        <v>3.5</v>
      </c>
      <c r="K99" s="8">
        <f t="shared" si="8"/>
        <v>273</v>
      </c>
      <c r="L99" s="8">
        <f t="shared" si="9"/>
        <v>19.110000000000003</v>
      </c>
      <c r="M99" s="24">
        <f t="shared" si="11"/>
        <v>292.11</v>
      </c>
      <c r="N99" s="24">
        <f t="shared" si="6"/>
        <v>292.11</v>
      </c>
      <c r="O99" s="24">
        <f t="shared" si="7"/>
        <v>292.11</v>
      </c>
      <c r="P99" s="203">
        <v>0</v>
      </c>
      <c r="Q99" s="8">
        <v>19.11</v>
      </c>
      <c r="R99" s="8">
        <f t="shared" si="10"/>
        <v>19.11</v>
      </c>
    </row>
    <row r="100" spans="1:18" ht="24" customHeight="1" x14ac:dyDescent="0.4">
      <c r="A100" s="10">
        <v>96</v>
      </c>
      <c r="B100" s="4">
        <v>5920006106</v>
      </c>
      <c r="C100" s="3" t="s">
        <v>1295</v>
      </c>
      <c r="D100" s="5" t="s">
        <v>1294</v>
      </c>
      <c r="E100" s="5" t="s">
        <v>2235</v>
      </c>
      <c r="F100" s="3" t="s">
        <v>18</v>
      </c>
      <c r="G100" s="7">
        <v>0</v>
      </c>
      <c r="H100" s="7">
        <v>0</v>
      </c>
      <c r="I100" s="144">
        <v>2</v>
      </c>
      <c r="J100" s="7">
        <v>3.5</v>
      </c>
      <c r="K100" s="8">
        <f t="shared" si="8"/>
        <v>7</v>
      </c>
      <c r="L100" s="8">
        <f t="shared" si="9"/>
        <v>0.49000000000000005</v>
      </c>
      <c r="M100" s="24">
        <f t="shared" si="11"/>
        <v>7.49</v>
      </c>
      <c r="N100" s="24">
        <f t="shared" si="6"/>
        <v>7.49</v>
      </c>
      <c r="O100" s="24">
        <f t="shared" si="7"/>
        <v>7.49</v>
      </c>
      <c r="P100" s="203">
        <v>0</v>
      </c>
      <c r="Q100" s="8">
        <v>0.49</v>
      </c>
      <c r="R100" s="8">
        <f t="shared" si="10"/>
        <v>0.49</v>
      </c>
    </row>
    <row r="101" spans="1:18" ht="24" customHeight="1" x14ac:dyDescent="0.4">
      <c r="A101" s="10">
        <v>97</v>
      </c>
      <c r="B101" s="4">
        <v>5920006107</v>
      </c>
      <c r="C101" s="3" t="s">
        <v>860</v>
      </c>
      <c r="D101" s="5" t="s">
        <v>861</v>
      </c>
      <c r="E101" s="5" t="s">
        <v>862</v>
      </c>
      <c r="F101" s="3" t="s">
        <v>3464</v>
      </c>
      <c r="G101" s="7">
        <v>767.75</v>
      </c>
      <c r="H101" s="7">
        <v>50.25</v>
      </c>
      <c r="I101" s="144">
        <v>30</v>
      </c>
      <c r="J101" s="7">
        <v>3.5</v>
      </c>
      <c r="K101" s="8">
        <f t="shared" si="8"/>
        <v>105</v>
      </c>
      <c r="L101" s="8">
        <f t="shared" si="9"/>
        <v>7.3500000000000005</v>
      </c>
      <c r="M101" s="24">
        <f t="shared" si="11"/>
        <v>112.35</v>
      </c>
      <c r="N101" s="24">
        <f t="shared" si="6"/>
        <v>880.1</v>
      </c>
      <c r="O101" s="24">
        <f t="shared" si="7"/>
        <v>880.1</v>
      </c>
      <c r="P101" s="203">
        <v>50.25</v>
      </c>
      <c r="Q101" s="8">
        <v>7.35</v>
      </c>
      <c r="R101" s="8">
        <f t="shared" si="10"/>
        <v>57.6</v>
      </c>
    </row>
    <row r="102" spans="1:18" ht="24" customHeight="1" x14ac:dyDescent="0.4">
      <c r="A102" s="10">
        <v>98</v>
      </c>
      <c r="B102" s="4">
        <v>5920006108</v>
      </c>
      <c r="C102" s="3" t="s">
        <v>1292</v>
      </c>
      <c r="D102" s="5" t="s">
        <v>3505</v>
      </c>
      <c r="E102" s="5" t="s">
        <v>862</v>
      </c>
      <c r="F102" s="3" t="s">
        <v>18</v>
      </c>
      <c r="G102" s="7">
        <v>0</v>
      </c>
      <c r="H102" s="7">
        <v>0</v>
      </c>
      <c r="I102" s="144">
        <v>5</v>
      </c>
      <c r="J102" s="7">
        <v>3.5</v>
      </c>
      <c r="K102" s="8">
        <f t="shared" si="8"/>
        <v>17.5</v>
      </c>
      <c r="L102" s="8">
        <f t="shared" si="9"/>
        <v>1.2250000000000001</v>
      </c>
      <c r="M102" s="24">
        <f t="shared" si="11"/>
        <v>18.73</v>
      </c>
      <c r="N102" s="24">
        <f t="shared" si="6"/>
        <v>18.73</v>
      </c>
      <c r="O102" s="24">
        <f t="shared" si="7"/>
        <v>18.73</v>
      </c>
      <c r="P102" s="203">
        <v>0</v>
      </c>
      <c r="Q102" s="8">
        <v>1.23</v>
      </c>
      <c r="R102" s="8">
        <f t="shared" si="10"/>
        <v>1.23</v>
      </c>
    </row>
    <row r="103" spans="1:18" ht="24" customHeight="1" x14ac:dyDescent="0.4">
      <c r="A103" s="10">
        <v>99</v>
      </c>
      <c r="B103" s="4">
        <v>5920006109</v>
      </c>
      <c r="C103" s="3" t="s">
        <v>2009</v>
      </c>
      <c r="D103" s="5" t="s">
        <v>3506</v>
      </c>
      <c r="E103" s="5" t="s">
        <v>862</v>
      </c>
      <c r="F103" s="3" t="s">
        <v>3464</v>
      </c>
      <c r="G103" s="7">
        <v>411.96</v>
      </c>
      <c r="H103" s="7">
        <v>26.96</v>
      </c>
      <c r="I103" s="144">
        <v>10</v>
      </c>
      <c r="J103" s="7">
        <v>3.5</v>
      </c>
      <c r="K103" s="8">
        <f t="shared" si="8"/>
        <v>35</v>
      </c>
      <c r="L103" s="8">
        <f t="shared" si="9"/>
        <v>2.4500000000000002</v>
      </c>
      <c r="M103" s="24">
        <f t="shared" si="11"/>
        <v>37.450000000000003</v>
      </c>
      <c r="N103" s="24">
        <f t="shared" si="6"/>
        <v>449.40999999999997</v>
      </c>
      <c r="O103" s="24">
        <f t="shared" si="7"/>
        <v>449.40999999999997</v>
      </c>
      <c r="P103" s="203">
        <v>26.96</v>
      </c>
      <c r="Q103" s="8">
        <v>2.4500000000000002</v>
      </c>
      <c r="R103" s="8">
        <f t="shared" si="10"/>
        <v>29.41</v>
      </c>
    </row>
    <row r="104" spans="1:18" ht="24" customHeight="1" x14ac:dyDescent="0.4">
      <c r="A104" s="10">
        <v>100</v>
      </c>
      <c r="B104" s="4">
        <v>5920006110</v>
      </c>
      <c r="C104" s="3" t="s">
        <v>1691</v>
      </c>
      <c r="D104" s="5" t="s">
        <v>1692</v>
      </c>
      <c r="E104" s="5" t="s">
        <v>1693</v>
      </c>
      <c r="F104" s="11" t="s">
        <v>3482</v>
      </c>
      <c r="G104" s="7">
        <v>29.97</v>
      </c>
      <c r="H104" s="7">
        <v>1.97</v>
      </c>
      <c r="I104" s="144">
        <v>5</v>
      </c>
      <c r="J104" s="7">
        <v>3.5</v>
      </c>
      <c r="K104" s="8">
        <f t="shared" si="8"/>
        <v>17.5</v>
      </c>
      <c r="L104" s="8">
        <f t="shared" si="9"/>
        <v>1.2250000000000001</v>
      </c>
      <c r="M104" s="24">
        <f t="shared" si="11"/>
        <v>18.73</v>
      </c>
      <c r="N104" s="24">
        <f t="shared" si="6"/>
        <v>48.7</v>
      </c>
      <c r="O104" s="24">
        <f t="shared" si="7"/>
        <v>48.7</v>
      </c>
      <c r="P104" s="203">
        <v>1.97</v>
      </c>
      <c r="Q104" s="8">
        <v>1.23</v>
      </c>
      <c r="R104" s="8">
        <f t="shared" si="10"/>
        <v>3.2</v>
      </c>
    </row>
    <row r="105" spans="1:18" ht="24" customHeight="1" x14ac:dyDescent="0.4">
      <c r="A105" s="10">
        <v>101</v>
      </c>
      <c r="B105" s="4">
        <v>5920006111</v>
      </c>
      <c r="C105" s="3" t="s">
        <v>863</v>
      </c>
      <c r="D105" s="5" t="s">
        <v>864</v>
      </c>
      <c r="E105" s="5" t="s">
        <v>865</v>
      </c>
      <c r="F105" s="3" t="s">
        <v>3467</v>
      </c>
      <c r="G105" s="7">
        <v>220.97</v>
      </c>
      <c r="H105" s="7">
        <v>14.47</v>
      </c>
      <c r="I105" s="144">
        <v>30</v>
      </c>
      <c r="J105" s="7">
        <v>3.5</v>
      </c>
      <c r="K105" s="8">
        <f t="shared" si="8"/>
        <v>105</v>
      </c>
      <c r="L105" s="8">
        <f t="shared" si="9"/>
        <v>7.3500000000000005</v>
      </c>
      <c r="M105" s="24">
        <f t="shared" si="11"/>
        <v>112.35</v>
      </c>
      <c r="N105" s="24">
        <f t="shared" si="6"/>
        <v>333.32</v>
      </c>
      <c r="O105" s="24">
        <f t="shared" si="7"/>
        <v>333.32</v>
      </c>
      <c r="P105" s="203">
        <v>14.47</v>
      </c>
      <c r="Q105" s="8">
        <v>7.35</v>
      </c>
      <c r="R105" s="8">
        <f t="shared" si="10"/>
        <v>21.82</v>
      </c>
    </row>
    <row r="106" spans="1:18" ht="24" customHeight="1" x14ac:dyDescent="0.4">
      <c r="A106" s="10">
        <v>102</v>
      </c>
      <c r="B106" s="4">
        <v>5920006112</v>
      </c>
      <c r="C106" s="3" t="s">
        <v>3507</v>
      </c>
      <c r="D106" s="5" t="s">
        <v>1537</v>
      </c>
      <c r="E106" s="5" t="s">
        <v>1291</v>
      </c>
      <c r="F106" s="3" t="s">
        <v>18</v>
      </c>
      <c r="G106" s="7">
        <v>0</v>
      </c>
      <c r="H106" s="7">
        <v>0</v>
      </c>
      <c r="I106" s="144">
        <v>13</v>
      </c>
      <c r="J106" s="7">
        <v>3.5</v>
      </c>
      <c r="K106" s="8">
        <f t="shared" si="8"/>
        <v>45.5</v>
      </c>
      <c r="L106" s="8">
        <f t="shared" si="9"/>
        <v>3.1850000000000005</v>
      </c>
      <c r="M106" s="24">
        <f t="shared" si="11"/>
        <v>48.69</v>
      </c>
      <c r="N106" s="24">
        <f t="shared" si="6"/>
        <v>48.69</v>
      </c>
      <c r="O106" s="24">
        <f t="shared" si="7"/>
        <v>48.69</v>
      </c>
      <c r="P106" s="203">
        <v>0</v>
      </c>
      <c r="Q106" s="8">
        <v>3.19</v>
      </c>
      <c r="R106" s="8">
        <f t="shared" si="10"/>
        <v>3.19</v>
      </c>
    </row>
    <row r="107" spans="1:18" ht="24" customHeight="1" x14ac:dyDescent="0.4">
      <c r="A107" s="10">
        <v>103</v>
      </c>
      <c r="B107" s="4">
        <v>5920006113</v>
      </c>
      <c r="C107" s="3" t="s">
        <v>1289</v>
      </c>
      <c r="D107" s="5" t="s">
        <v>1290</v>
      </c>
      <c r="E107" s="5" t="s">
        <v>1291</v>
      </c>
      <c r="F107" s="3" t="s">
        <v>3466</v>
      </c>
      <c r="G107" s="7">
        <v>235.95</v>
      </c>
      <c r="H107" s="7">
        <v>15.45</v>
      </c>
      <c r="I107" s="144">
        <v>11</v>
      </c>
      <c r="J107" s="7">
        <v>3.5</v>
      </c>
      <c r="K107" s="8">
        <f t="shared" si="8"/>
        <v>38.5</v>
      </c>
      <c r="L107" s="8">
        <f t="shared" si="9"/>
        <v>2.6950000000000003</v>
      </c>
      <c r="M107" s="24">
        <f t="shared" si="11"/>
        <v>41.199999999999996</v>
      </c>
      <c r="N107" s="24">
        <f t="shared" si="6"/>
        <v>277.14999999999998</v>
      </c>
      <c r="O107" s="24">
        <f t="shared" si="7"/>
        <v>277.14999999999998</v>
      </c>
      <c r="P107" s="203">
        <v>15.45</v>
      </c>
      <c r="Q107" s="8">
        <v>2.7</v>
      </c>
      <c r="R107" s="8">
        <f t="shared" si="10"/>
        <v>18.149999999999999</v>
      </c>
    </row>
    <row r="108" spans="1:18" ht="24" customHeight="1" x14ac:dyDescent="0.4">
      <c r="A108" s="10">
        <v>104</v>
      </c>
      <c r="B108" s="4">
        <v>5920006114</v>
      </c>
      <c r="C108" s="3" t="s">
        <v>1249</v>
      </c>
      <c r="D108" s="5" t="s">
        <v>1250</v>
      </c>
      <c r="E108" s="5" t="s">
        <v>1251</v>
      </c>
      <c r="F108" s="3" t="s">
        <v>18</v>
      </c>
      <c r="G108" s="7">
        <v>0</v>
      </c>
      <c r="H108" s="7">
        <v>0</v>
      </c>
      <c r="I108" s="144">
        <v>23</v>
      </c>
      <c r="J108" s="7">
        <v>3.5</v>
      </c>
      <c r="K108" s="8">
        <f t="shared" si="8"/>
        <v>80.5</v>
      </c>
      <c r="L108" s="8">
        <f t="shared" si="9"/>
        <v>5.6350000000000007</v>
      </c>
      <c r="M108" s="24">
        <f t="shared" si="11"/>
        <v>86.14</v>
      </c>
      <c r="N108" s="24">
        <f t="shared" si="6"/>
        <v>86.14</v>
      </c>
      <c r="O108" s="24">
        <f t="shared" si="7"/>
        <v>86.14</v>
      </c>
      <c r="P108" s="203">
        <v>0</v>
      </c>
      <c r="Q108" s="8">
        <v>5.64</v>
      </c>
      <c r="R108" s="8">
        <f t="shared" si="10"/>
        <v>5.64</v>
      </c>
    </row>
    <row r="109" spans="1:18" ht="24" customHeight="1" x14ac:dyDescent="0.4">
      <c r="A109" s="10">
        <v>105</v>
      </c>
      <c r="B109" s="4">
        <v>5920006115</v>
      </c>
      <c r="C109" s="3" t="s">
        <v>866</v>
      </c>
      <c r="D109" s="5" t="s">
        <v>867</v>
      </c>
      <c r="E109" s="5" t="s">
        <v>868</v>
      </c>
      <c r="F109" s="3" t="s">
        <v>3464</v>
      </c>
      <c r="G109" s="7">
        <v>2082.23</v>
      </c>
      <c r="H109" s="7">
        <v>136.22999999999999</v>
      </c>
      <c r="I109" s="144">
        <v>75</v>
      </c>
      <c r="J109" s="7">
        <v>3.5</v>
      </c>
      <c r="K109" s="8">
        <f t="shared" si="8"/>
        <v>262.5</v>
      </c>
      <c r="L109" s="8">
        <f t="shared" si="9"/>
        <v>18.375</v>
      </c>
      <c r="M109" s="24">
        <f t="shared" si="11"/>
        <v>280.88</v>
      </c>
      <c r="N109" s="24">
        <f t="shared" si="6"/>
        <v>2363.11</v>
      </c>
      <c r="O109" s="24">
        <f t="shared" si="7"/>
        <v>2363.11</v>
      </c>
      <c r="P109" s="203">
        <v>136.22999999999999</v>
      </c>
      <c r="Q109" s="8">
        <v>18.38</v>
      </c>
      <c r="R109" s="8">
        <f t="shared" si="10"/>
        <v>154.60999999999999</v>
      </c>
    </row>
    <row r="110" spans="1:18" ht="24" customHeight="1" x14ac:dyDescent="0.4">
      <c r="A110" s="10">
        <v>106</v>
      </c>
      <c r="B110" s="4">
        <v>5920006116</v>
      </c>
      <c r="C110" s="3" t="s">
        <v>1287</v>
      </c>
      <c r="D110" s="5" t="s">
        <v>3508</v>
      </c>
      <c r="E110" s="5" t="s">
        <v>1288</v>
      </c>
      <c r="F110" s="11" t="s">
        <v>3467</v>
      </c>
      <c r="G110" s="7">
        <v>123.6</v>
      </c>
      <c r="H110" s="7">
        <v>8.1</v>
      </c>
      <c r="I110" s="144">
        <v>12</v>
      </c>
      <c r="J110" s="7">
        <v>3.5</v>
      </c>
      <c r="K110" s="8">
        <f t="shared" si="8"/>
        <v>42</v>
      </c>
      <c r="L110" s="8">
        <f t="shared" si="9"/>
        <v>2.9400000000000004</v>
      </c>
      <c r="M110" s="24">
        <f t="shared" si="11"/>
        <v>44.94</v>
      </c>
      <c r="N110" s="24">
        <f t="shared" si="6"/>
        <v>168.54</v>
      </c>
      <c r="O110" s="24">
        <f t="shared" si="7"/>
        <v>168.54</v>
      </c>
      <c r="P110" s="203">
        <v>8.1</v>
      </c>
      <c r="Q110" s="8">
        <v>2.94</v>
      </c>
      <c r="R110" s="8">
        <f t="shared" si="10"/>
        <v>11.04</v>
      </c>
    </row>
    <row r="111" spans="1:18" ht="24" customHeight="1" x14ac:dyDescent="0.4">
      <c r="A111" s="10">
        <v>107</v>
      </c>
      <c r="B111" s="4">
        <v>5920006117</v>
      </c>
      <c r="C111" s="3" t="s">
        <v>1583</v>
      </c>
      <c r="D111" s="5" t="s">
        <v>1584</v>
      </c>
      <c r="E111" s="5" t="s">
        <v>1585</v>
      </c>
      <c r="F111" s="3" t="s">
        <v>3465</v>
      </c>
      <c r="G111" s="7">
        <v>116.1</v>
      </c>
      <c r="H111" s="7">
        <v>7.6</v>
      </c>
      <c r="I111" s="144">
        <v>20</v>
      </c>
      <c r="J111" s="7">
        <v>3.5</v>
      </c>
      <c r="K111" s="8">
        <f t="shared" si="8"/>
        <v>70</v>
      </c>
      <c r="L111" s="8">
        <f t="shared" si="9"/>
        <v>4.9000000000000004</v>
      </c>
      <c r="M111" s="24">
        <f t="shared" si="11"/>
        <v>74.900000000000006</v>
      </c>
      <c r="N111" s="24">
        <f t="shared" si="6"/>
        <v>191</v>
      </c>
      <c r="O111" s="24">
        <f t="shared" si="7"/>
        <v>191</v>
      </c>
      <c r="P111" s="203">
        <v>7.6</v>
      </c>
      <c r="Q111" s="8">
        <v>4.9000000000000004</v>
      </c>
      <c r="R111" s="8">
        <f t="shared" si="10"/>
        <v>12.5</v>
      </c>
    </row>
    <row r="112" spans="1:18" ht="24" customHeight="1" x14ac:dyDescent="0.4">
      <c r="A112" s="10">
        <v>108</v>
      </c>
      <c r="B112" s="4">
        <v>5920006118</v>
      </c>
      <c r="C112" s="3" t="s">
        <v>1538</v>
      </c>
      <c r="D112" s="5" t="s">
        <v>1537</v>
      </c>
      <c r="E112" s="5" t="s">
        <v>1539</v>
      </c>
      <c r="F112" s="3" t="s">
        <v>3464</v>
      </c>
      <c r="G112" s="7">
        <v>730.28</v>
      </c>
      <c r="H112" s="7">
        <v>47.78</v>
      </c>
      <c r="I112" s="144">
        <v>26</v>
      </c>
      <c r="J112" s="7">
        <v>3.5</v>
      </c>
      <c r="K112" s="8">
        <f t="shared" si="8"/>
        <v>91</v>
      </c>
      <c r="L112" s="8">
        <f t="shared" si="9"/>
        <v>6.370000000000001</v>
      </c>
      <c r="M112" s="24">
        <f t="shared" si="11"/>
        <v>97.37</v>
      </c>
      <c r="N112" s="24">
        <f t="shared" si="6"/>
        <v>827.65</v>
      </c>
      <c r="O112" s="24">
        <f t="shared" si="7"/>
        <v>827.65</v>
      </c>
      <c r="P112" s="203">
        <v>47.78</v>
      </c>
      <c r="Q112" s="8">
        <v>6.37</v>
      </c>
      <c r="R112" s="8">
        <f t="shared" si="10"/>
        <v>54.15</v>
      </c>
    </row>
    <row r="113" spans="1:18" ht="24" customHeight="1" x14ac:dyDescent="0.4">
      <c r="A113" s="10">
        <v>109</v>
      </c>
      <c r="B113" s="4">
        <v>5920006119</v>
      </c>
      <c r="C113" s="3" t="s">
        <v>1586</v>
      </c>
      <c r="D113" s="5" t="s">
        <v>1587</v>
      </c>
      <c r="E113" s="5" t="s">
        <v>1588</v>
      </c>
      <c r="F113" s="11" t="s">
        <v>3464</v>
      </c>
      <c r="G113" s="7">
        <v>1939.92</v>
      </c>
      <c r="H113" s="7">
        <v>126.92</v>
      </c>
      <c r="I113" s="144">
        <v>72</v>
      </c>
      <c r="J113" s="7">
        <v>3.5</v>
      </c>
      <c r="K113" s="8">
        <f t="shared" si="8"/>
        <v>252</v>
      </c>
      <c r="L113" s="8">
        <f t="shared" si="9"/>
        <v>17.64</v>
      </c>
      <c r="M113" s="24">
        <f t="shared" si="11"/>
        <v>269.64</v>
      </c>
      <c r="N113" s="24">
        <f t="shared" si="6"/>
        <v>2209.56</v>
      </c>
      <c r="O113" s="24">
        <f t="shared" si="7"/>
        <v>2209.56</v>
      </c>
      <c r="P113" s="203">
        <v>126.92</v>
      </c>
      <c r="Q113" s="8">
        <v>17.64</v>
      </c>
      <c r="R113" s="8">
        <f t="shared" si="10"/>
        <v>144.56</v>
      </c>
    </row>
    <row r="114" spans="1:18" ht="24" customHeight="1" x14ac:dyDescent="0.4">
      <c r="A114" s="10">
        <v>110</v>
      </c>
      <c r="B114" s="4">
        <v>5920006120</v>
      </c>
      <c r="C114" s="3" t="s">
        <v>1594</v>
      </c>
      <c r="D114" s="5" t="s">
        <v>3098</v>
      </c>
      <c r="E114" s="5" t="s">
        <v>1595</v>
      </c>
      <c r="F114" s="3" t="s">
        <v>3464</v>
      </c>
      <c r="G114" s="7">
        <v>426.96</v>
      </c>
      <c r="H114" s="7">
        <v>27.96</v>
      </c>
      <c r="I114" s="144">
        <v>20</v>
      </c>
      <c r="J114" s="7">
        <v>3.5</v>
      </c>
      <c r="K114" s="8">
        <f t="shared" si="8"/>
        <v>70</v>
      </c>
      <c r="L114" s="8">
        <f t="shared" si="9"/>
        <v>4.9000000000000004</v>
      </c>
      <c r="M114" s="24">
        <f t="shared" si="11"/>
        <v>74.900000000000006</v>
      </c>
      <c r="N114" s="24">
        <f t="shared" si="6"/>
        <v>501.86</v>
      </c>
      <c r="O114" s="24">
        <f t="shared" si="7"/>
        <v>501.86</v>
      </c>
      <c r="P114" s="203">
        <v>27.96</v>
      </c>
      <c r="Q114" s="8">
        <v>4.9000000000000004</v>
      </c>
      <c r="R114" s="8">
        <f t="shared" si="10"/>
        <v>32.86</v>
      </c>
    </row>
    <row r="115" spans="1:18" ht="24" customHeight="1" x14ac:dyDescent="0.4">
      <c r="A115" s="10">
        <v>111</v>
      </c>
      <c r="B115" s="4">
        <v>5920006121</v>
      </c>
      <c r="C115" s="3" t="s">
        <v>1282</v>
      </c>
      <c r="D115" s="5" t="s">
        <v>2198</v>
      </c>
      <c r="E115" s="5" t="s">
        <v>1283</v>
      </c>
      <c r="F115" s="11" t="s">
        <v>3466</v>
      </c>
      <c r="G115" s="7">
        <v>426.95</v>
      </c>
      <c r="H115" s="7">
        <v>27.95</v>
      </c>
      <c r="I115" s="144">
        <v>32</v>
      </c>
      <c r="J115" s="7">
        <v>3.5</v>
      </c>
      <c r="K115" s="8">
        <f t="shared" si="8"/>
        <v>112</v>
      </c>
      <c r="L115" s="8">
        <f t="shared" si="9"/>
        <v>7.8400000000000007</v>
      </c>
      <c r="M115" s="24">
        <f t="shared" si="11"/>
        <v>119.84</v>
      </c>
      <c r="N115" s="24">
        <f t="shared" si="6"/>
        <v>546.79</v>
      </c>
      <c r="O115" s="24">
        <f t="shared" si="7"/>
        <v>546.79</v>
      </c>
      <c r="P115" s="203">
        <v>27.95</v>
      </c>
      <c r="Q115" s="8">
        <v>7.84</v>
      </c>
      <c r="R115" s="8">
        <f t="shared" si="10"/>
        <v>35.79</v>
      </c>
    </row>
    <row r="116" spans="1:18" ht="24" customHeight="1" x14ac:dyDescent="0.4">
      <c r="A116" s="10">
        <v>112</v>
      </c>
      <c r="B116" s="4">
        <v>5920006122</v>
      </c>
      <c r="C116" s="3" t="s">
        <v>1591</v>
      </c>
      <c r="D116" s="5" t="s">
        <v>1592</v>
      </c>
      <c r="E116" s="5" t="s">
        <v>1593</v>
      </c>
      <c r="F116" s="3" t="s">
        <v>3464</v>
      </c>
      <c r="G116" s="7">
        <v>228.46</v>
      </c>
      <c r="H116" s="7">
        <v>14.96</v>
      </c>
      <c r="I116" s="144">
        <v>12</v>
      </c>
      <c r="J116" s="7">
        <v>3.5</v>
      </c>
      <c r="K116" s="8">
        <f t="shared" si="8"/>
        <v>42</v>
      </c>
      <c r="L116" s="8">
        <f t="shared" si="9"/>
        <v>2.9400000000000004</v>
      </c>
      <c r="M116" s="24">
        <f t="shared" si="11"/>
        <v>44.94</v>
      </c>
      <c r="N116" s="24">
        <f t="shared" si="6"/>
        <v>273.39999999999998</v>
      </c>
      <c r="O116" s="24">
        <f t="shared" si="7"/>
        <v>273.39999999999998</v>
      </c>
      <c r="P116" s="203">
        <v>14.96</v>
      </c>
      <c r="Q116" s="8">
        <v>2.94</v>
      </c>
      <c r="R116" s="8">
        <f t="shared" si="10"/>
        <v>17.900000000000002</v>
      </c>
    </row>
    <row r="117" spans="1:18" ht="24" customHeight="1" x14ac:dyDescent="0.4">
      <c r="A117" s="10">
        <v>113</v>
      </c>
      <c r="B117" s="4">
        <v>5920006123</v>
      </c>
      <c r="C117" s="3" t="s">
        <v>1280</v>
      </c>
      <c r="D117" s="5" t="s">
        <v>3509</v>
      </c>
      <c r="E117" s="5" t="s">
        <v>1281</v>
      </c>
      <c r="F117" s="11" t="s">
        <v>3467</v>
      </c>
      <c r="G117" s="7">
        <v>310.83999999999997</v>
      </c>
      <c r="H117" s="7">
        <v>20.34</v>
      </c>
      <c r="I117" s="144">
        <v>26</v>
      </c>
      <c r="J117" s="7">
        <v>3.5</v>
      </c>
      <c r="K117" s="8">
        <f t="shared" si="8"/>
        <v>91</v>
      </c>
      <c r="L117" s="8">
        <f t="shared" si="9"/>
        <v>6.370000000000001</v>
      </c>
      <c r="M117" s="24">
        <f t="shared" si="11"/>
        <v>97.37</v>
      </c>
      <c r="N117" s="24">
        <f t="shared" si="6"/>
        <v>408.21</v>
      </c>
      <c r="O117" s="24">
        <f t="shared" si="7"/>
        <v>408.21</v>
      </c>
      <c r="P117" s="203">
        <v>20.34</v>
      </c>
      <c r="Q117" s="8">
        <v>6.37</v>
      </c>
      <c r="R117" s="8">
        <f t="shared" si="10"/>
        <v>26.71</v>
      </c>
    </row>
    <row r="118" spans="1:18" ht="24" customHeight="1" x14ac:dyDescent="0.4">
      <c r="A118" s="10">
        <v>114</v>
      </c>
      <c r="B118" s="4">
        <v>5920006124</v>
      </c>
      <c r="C118" s="3" t="s">
        <v>1252</v>
      </c>
      <c r="D118" s="5" t="s">
        <v>3109</v>
      </c>
      <c r="E118" s="5" t="s">
        <v>1253</v>
      </c>
      <c r="F118" s="3" t="s">
        <v>18</v>
      </c>
      <c r="G118" s="7">
        <v>0</v>
      </c>
      <c r="H118" s="7">
        <v>0</v>
      </c>
      <c r="I118" s="144">
        <v>28</v>
      </c>
      <c r="J118" s="7">
        <v>3.5</v>
      </c>
      <c r="K118" s="8">
        <f t="shared" si="8"/>
        <v>98</v>
      </c>
      <c r="L118" s="8">
        <f t="shared" si="9"/>
        <v>6.86</v>
      </c>
      <c r="M118" s="24">
        <f t="shared" si="11"/>
        <v>104.86</v>
      </c>
      <c r="N118" s="24">
        <f t="shared" si="6"/>
        <v>104.86</v>
      </c>
      <c r="O118" s="24">
        <f t="shared" si="7"/>
        <v>104.86</v>
      </c>
      <c r="P118" s="203">
        <v>0</v>
      </c>
      <c r="Q118" s="8">
        <v>6.86</v>
      </c>
      <c r="R118" s="8">
        <f t="shared" si="10"/>
        <v>6.86</v>
      </c>
    </row>
    <row r="119" spans="1:18" ht="24" customHeight="1" x14ac:dyDescent="0.4">
      <c r="A119" s="10">
        <v>115</v>
      </c>
      <c r="B119" s="4">
        <v>5920006125</v>
      </c>
      <c r="C119" s="3" t="s">
        <v>1589</v>
      </c>
      <c r="D119" s="5" t="s">
        <v>1590</v>
      </c>
      <c r="E119" s="5" t="s">
        <v>1253</v>
      </c>
      <c r="F119" s="3" t="s">
        <v>3464</v>
      </c>
      <c r="G119" s="7">
        <v>1535.47</v>
      </c>
      <c r="H119" s="7">
        <v>100.47</v>
      </c>
      <c r="I119" s="144">
        <v>71</v>
      </c>
      <c r="J119" s="7">
        <v>3.5</v>
      </c>
      <c r="K119" s="8">
        <f t="shared" si="8"/>
        <v>248.5</v>
      </c>
      <c r="L119" s="8">
        <f t="shared" si="9"/>
        <v>17.395000000000003</v>
      </c>
      <c r="M119" s="24">
        <f t="shared" si="11"/>
        <v>265.89999999999998</v>
      </c>
      <c r="N119" s="24">
        <f t="shared" si="6"/>
        <v>1801.37</v>
      </c>
      <c r="O119" s="24">
        <f t="shared" si="7"/>
        <v>1801.37</v>
      </c>
      <c r="P119" s="203">
        <v>100.47</v>
      </c>
      <c r="Q119" s="8">
        <v>17.399999999999999</v>
      </c>
      <c r="R119" s="8">
        <f t="shared" si="10"/>
        <v>117.87</v>
      </c>
    </row>
    <row r="120" spans="1:18" ht="24" customHeight="1" x14ac:dyDescent="0.4">
      <c r="A120" s="10">
        <v>116</v>
      </c>
      <c r="B120" s="4">
        <v>5920006126</v>
      </c>
      <c r="C120" s="3" t="s">
        <v>1277</v>
      </c>
      <c r="D120" s="5" t="s">
        <v>1278</v>
      </c>
      <c r="E120" s="5" t="s">
        <v>1279</v>
      </c>
      <c r="F120" s="3" t="s">
        <v>18</v>
      </c>
      <c r="G120" s="7">
        <v>0</v>
      </c>
      <c r="H120" s="7">
        <v>0</v>
      </c>
      <c r="I120" s="144">
        <v>3</v>
      </c>
      <c r="J120" s="7">
        <v>3.5</v>
      </c>
      <c r="K120" s="8">
        <f t="shared" si="8"/>
        <v>10.5</v>
      </c>
      <c r="L120" s="8">
        <f t="shared" si="9"/>
        <v>0.7350000000000001</v>
      </c>
      <c r="M120" s="24">
        <f t="shared" si="11"/>
        <v>11.24</v>
      </c>
      <c r="N120" s="24">
        <f t="shared" si="6"/>
        <v>11.24</v>
      </c>
      <c r="O120" s="24">
        <f t="shared" si="7"/>
        <v>11.24</v>
      </c>
      <c r="P120" s="203">
        <v>0</v>
      </c>
      <c r="Q120" s="8">
        <v>0.74</v>
      </c>
      <c r="R120" s="8">
        <f t="shared" si="10"/>
        <v>0.74</v>
      </c>
    </row>
    <row r="121" spans="1:18" ht="24" customHeight="1" x14ac:dyDescent="0.4">
      <c r="A121" s="10">
        <v>117</v>
      </c>
      <c r="B121" s="4">
        <v>5920006127</v>
      </c>
      <c r="C121" s="3" t="s">
        <v>1254</v>
      </c>
      <c r="D121" s="5" t="s">
        <v>3510</v>
      </c>
      <c r="E121" s="5" t="s">
        <v>1255</v>
      </c>
      <c r="F121" s="3" t="s">
        <v>18</v>
      </c>
      <c r="G121" s="7">
        <v>0</v>
      </c>
      <c r="H121" s="7">
        <v>0</v>
      </c>
      <c r="I121" s="144">
        <v>144</v>
      </c>
      <c r="J121" s="7">
        <v>3.5</v>
      </c>
      <c r="K121" s="8">
        <f t="shared" si="8"/>
        <v>504</v>
      </c>
      <c r="L121" s="8">
        <f t="shared" si="9"/>
        <v>35.28</v>
      </c>
      <c r="M121" s="24">
        <f t="shared" si="11"/>
        <v>539.28</v>
      </c>
      <c r="N121" s="24">
        <f t="shared" si="6"/>
        <v>539.28</v>
      </c>
      <c r="O121" s="24">
        <f t="shared" si="7"/>
        <v>539.28</v>
      </c>
      <c r="P121" s="203">
        <v>0</v>
      </c>
      <c r="Q121" s="8">
        <v>35.28</v>
      </c>
      <c r="R121" s="8">
        <f t="shared" si="10"/>
        <v>35.28</v>
      </c>
    </row>
    <row r="122" spans="1:18" ht="24" customHeight="1" x14ac:dyDescent="0.4">
      <c r="A122" s="10">
        <v>118</v>
      </c>
      <c r="B122" s="4">
        <v>5920006128</v>
      </c>
      <c r="C122" s="3" t="s">
        <v>935</v>
      </c>
      <c r="D122" s="5" t="s">
        <v>3511</v>
      </c>
      <c r="E122" s="5" t="s">
        <v>936</v>
      </c>
      <c r="F122" s="11" t="s">
        <v>3464</v>
      </c>
      <c r="G122" s="7">
        <v>1018.66</v>
      </c>
      <c r="H122" s="7">
        <v>66.66</v>
      </c>
      <c r="I122" s="144">
        <v>55</v>
      </c>
      <c r="J122" s="7">
        <v>3.5</v>
      </c>
      <c r="K122" s="8">
        <f t="shared" si="8"/>
        <v>192.5</v>
      </c>
      <c r="L122" s="8">
        <f t="shared" si="9"/>
        <v>13.475000000000001</v>
      </c>
      <c r="M122" s="24">
        <f t="shared" si="11"/>
        <v>205.98</v>
      </c>
      <c r="N122" s="24">
        <f t="shared" si="6"/>
        <v>1224.6399999999999</v>
      </c>
      <c r="O122" s="24">
        <f t="shared" si="7"/>
        <v>1224.6399999999999</v>
      </c>
      <c r="P122" s="203">
        <v>66.66</v>
      </c>
      <c r="Q122" s="8">
        <v>13.48</v>
      </c>
      <c r="R122" s="8">
        <f t="shared" si="10"/>
        <v>80.14</v>
      </c>
    </row>
    <row r="123" spans="1:18" ht="24" customHeight="1" x14ac:dyDescent="0.4">
      <c r="A123" s="10">
        <v>119</v>
      </c>
      <c r="B123" s="4">
        <v>5920006129</v>
      </c>
      <c r="C123" s="3" t="s">
        <v>1256</v>
      </c>
      <c r="D123" s="5" t="s">
        <v>1257</v>
      </c>
      <c r="E123" s="5" t="s">
        <v>1258</v>
      </c>
      <c r="F123" s="3" t="s">
        <v>3464</v>
      </c>
      <c r="G123" s="7">
        <v>247.18</v>
      </c>
      <c r="H123" s="7">
        <v>16.18</v>
      </c>
      <c r="I123" s="144">
        <v>13</v>
      </c>
      <c r="J123" s="7">
        <v>3.5</v>
      </c>
      <c r="K123" s="8">
        <f t="shared" si="8"/>
        <v>45.5</v>
      </c>
      <c r="L123" s="8">
        <f t="shared" si="9"/>
        <v>3.1850000000000005</v>
      </c>
      <c r="M123" s="24">
        <f t="shared" si="11"/>
        <v>48.69</v>
      </c>
      <c r="N123" s="24">
        <f t="shared" si="6"/>
        <v>295.87</v>
      </c>
      <c r="O123" s="24">
        <f t="shared" si="7"/>
        <v>295.87</v>
      </c>
      <c r="P123" s="203">
        <v>16.18</v>
      </c>
      <c r="Q123" s="8">
        <v>3.19</v>
      </c>
      <c r="R123" s="8">
        <f t="shared" si="10"/>
        <v>19.37</v>
      </c>
    </row>
    <row r="124" spans="1:18" ht="24" customHeight="1" x14ac:dyDescent="0.4">
      <c r="A124" s="10">
        <v>120</v>
      </c>
      <c r="B124" s="4">
        <v>5920006130</v>
      </c>
      <c r="C124" s="3" t="s">
        <v>2067</v>
      </c>
      <c r="D124" s="5" t="s">
        <v>2068</v>
      </c>
      <c r="E124" s="5" t="s">
        <v>2069</v>
      </c>
      <c r="F124" s="11" t="s">
        <v>3464</v>
      </c>
      <c r="G124" s="7">
        <v>775.22</v>
      </c>
      <c r="H124" s="7">
        <v>50.72</v>
      </c>
      <c r="I124" s="144">
        <v>30</v>
      </c>
      <c r="J124" s="7">
        <v>3.5</v>
      </c>
      <c r="K124" s="8">
        <f t="shared" si="8"/>
        <v>105</v>
      </c>
      <c r="L124" s="8">
        <f t="shared" si="9"/>
        <v>7.3500000000000005</v>
      </c>
      <c r="M124" s="24">
        <f t="shared" si="11"/>
        <v>112.35</v>
      </c>
      <c r="N124" s="24">
        <f t="shared" si="6"/>
        <v>887.57</v>
      </c>
      <c r="O124" s="24">
        <f t="shared" si="7"/>
        <v>887.57</v>
      </c>
      <c r="P124" s="203">
        <v>50.72</v>
      </c>
      <c r="Q124" s="8">
        <v>7.35</v>
      </c>
      <c r="R124" s="8">
        <f t="shared" si="10"/>
        <v>58.07</v>
      </c>
    </row>
    <row r="125" spans="1:18" ht="24" customHeight="1" x14ac:dyDescent="0.4">
      <c r="A125" s="10">
        <v>121</v>
      </c>
      <c r="B125" s="4">
        <v>5920006131</v>
      </c>
      <c r="C125" s="3" t="s">
        <v>1259</v>
      </c>
      <c r="D125" s="5" t="s">
        <v>1257</v>
      </c>
      <c r="E125" s="5" t="s">
        <v>1260</v>
      </c>
      <c r="F125" s="3" t="s">
        <v>3464</v>
      </c>
      <c r="G125" s="7">
        <v>1104.78</v>
      </c>
      <c r="H125" s="7">
        <v>72.28</v>
      </c>
      <c r="I125" s="144">
        <v>40</v>
      </c>
      <c r="J125" s="7">
        <v>3.5</v>
      </c>
      <c r="K125" s="8">
        <f t="shared" si="8"/>
        <v>140</v>
      </c>
      <c r="L125" s="8">
        <f t="shared" si="9"/>
        <v>9.8000000000000007</v>
      </c>
      <c r="M125" s="24">
        <f t="shared" si="11"/>
        <v>149.80000000000001</v>
      </c>
      <c r="N125" s="24">
        <f t="shared" si="6"/>
        <v>1254.58</v>
      </c>
      <c r="O125" s="24">
        <f t="shared" si="7"/>
        <v>1254.58</v>
      </c>
      <c r="P125" s="203">
        <v>72.28</v>
      </c>
      <c r="Q125" s="8">
        <v>9.8000000000000007</v>
      </c>
      <c r="R125" s="8">
        <f t="shared" si="10"/>
        <v>82.08</v>
      </c>
    </row>
    <row r="126" spans="1:18" ht="24" customHeight="1" x14ac:dyDescent="0.4">
      <c r="A126" s="10">
        <v>122</v>
      </c>
      <c r="B126" s="4">
        <v>5920006132</v>
      </c>
      <c r="C126" s="3" t="s">
        <v>1261</v>
      </c>
      <c r="D126" s="5" t="s">
        <v>3110</v>
      </c>
      <c r="E126" s="5" t="s">
        <v>1239</v>
      </c>
      <c r="F126" s="3" t="s">
        <v>18</v>
      </c>
      <c r="G126" s="7">
        <v>0</v>
      </c>
      <c r="H126" s="7">
        <v>0</v>
      </c>
      <c r="I126" s="144">
        <v>7</v>
      </c>
      <c r="J126" s="7">
        <v>3.5</v>
      </c>
      <c r="K126" s="8">
        <f t="shared" si="8"/>
        <v>24.5</v>
      </c>
      <c r="L126" s="8">
        <f t="shared" si="9"/>
        <v>1.7150000000000001</v>
      </c>
      <c r="M126" s="24">
        <f t="shared" si="11"/>
        <v>26.220000000000002</v>
      </c>
      <c r="N126" s="24">
        <f t="shared" si="6"/>
        <v>26.220000000000002</v>
      </c>
      <c r="O126" s="24">
        <f t="shared" si="7"/>
        <v>26.220000000000002</v>
      </c>
      <c r="P126" s="203">
        <v>0</v>
      </c>
      <c r="Q126" s="8">
        <v>1.72</v>
      </c>
      <c r="R126" s="8">
        <f t="shared" si="10"/>
        <v>1.72</v>
      </c>
    </row>
    <row r="127" spans="1:18" ht="24" customHeight="1" x14ac:dyDescent="0.4">
      <c r="A127" s="10">
        <v>123</v>
      </c>
      <c r="B127" s="4">
        <v>5920006133</v>
      </c>
      <c r="C127" s="3" t="s">
        <v>937</v>
      </c>
      <c r="D127" s="5" t="s">
        <v>938</v>
      </c>
      <c r="E127" s="5" t="s">
        <v>939</v>
      </c>
      <c r="F127" s="11" t="s">
        <v>3464</v>
      </c>
      <c r="G127" s="7">
        <v>1730.21</v>
      </c>
      <c r="H127" s="7">
        <v>113.21</v>
      </c>
      <c r="I127" s="144">
        <v>62</v>
      </c>
      <c r="J127" s="7">
        <v>3.5</v>
      </c>
      <c r="K127" s="8">
        <f t="shared" si="8"/>
        <v>217</v>
      </c>
      <c r="L127" s="8">
        <f t="shared" si="9"/>
        <v>15.190000000000001</v>
      </c>
      <c r="M127" s="24">
        <f t="shared" si="11"/>
        <v>232.19</v>
      </c>
      <c r="N127" s="24">
        <f t="shared" si="6"/>
        <v>1962.4</v>
      </c>
      <c r="O127" s="24">
        <f t="shared" si="7"/>
        <v>1962.4</v>
      </c>
      <c r="P127" s="203">
        <v>113.21</v>
      </c>
      <c r="Q127" s="8">
        <v>15.19</v>
      </c>
      <c r="R127" s="8">
        <f t="shared" si="10"/>
        <v>128.4</v>
      </c>
    </row>
    <row r="128" spans="1:18" ht="24" customHeight="1" x14ac:dyDescent="0.4">
      <c r="A128" s="10">
        <v>124</v>
      </c>
      <c r="B128" s="4">
        <v>5920006134</v>
      </c>
      <c r="C128" s="3" t="s">
        <v>940</v>
      </c>
      <c r="D128" s="5" t="s">
        <v>941</v>
      </c>
      <c r="E128" s="5" t="s">
        <v>942</v>
      </c>
      <c r="F128" s="3" t="s">
        <v>3464</v>
      </c>
      <c r="G128" s="7">
        <v>1321.99</v>
      </c>
      <c r="H128" s="7">
        <v>86.49</v>
      </c>
      <c r="I128" s="144">
        <v>59</v>
      </c>
      <c r="J128" s="7">
        <v>3.5</v>
      </c>
      <c r="K128" s="8">
        <f t="shared" si="8"/>
        <v>206.5</v>
      </c>
      <c r="L128" s="8">
        <f t="shared" si="9"/>
        <v>14.455000000000002</v>
      </c>
      <c r="M128" s="24">
        <f t="shared" si="11"/>
        <v>220.95999999999998</v>
      </c>
      <c r="N128" s="24">
        <f t="shared" si="6"/>
        <v>1542.95</v>
      </c>
      <c r="O128" s="24">
        <f t="shared" si="7"/>
        <v>1542.95</v>
      </c>
      <c r="P128" s="203">
        <v>86.49</v>
      </c>
      <c r="Q128" s="8">
        <v>14.46</v>
      </c>
      <c r="R128" s="8">
        <f t="shared" si="10"/>
        <v>100.94999999999999</v>
      </c>
    </row>
    <row r="129" spans="1:18" ht="24" customHeight="1" x14ac:dyDescent="0.4">
      <c r="A129" s="10">
        <v>125</v>
      </c>
      <c r="B129" s="4">
        <v>5920006135</v>
      </c>
      <c r="C129" s="3" t="s">
        <v>1262</v>
      </c>
      <c r="D129" s="5" t="s">
        <v>2303</v>
      </c>
      <c r="E129" s="5" t="s">
        <v>2304</v>
      </c>
      <c r="F129" s="3" t="s">
        <v>18</v>
      </c>
      <c r="G129" s="7">
        <v>0</v>
      </c>
      <c r="H129" s="7">
        <v>0</v>
      </c>
      <c r="I129" s="144">
        <v>35</v>
      </c>
      <c r="J129" s="7">
        <v>3.5</v>
      </c>
      <c r="K129" s="8">
        <f t="shared" si="8"/>
        <v>122.5</v>
      </c>
      <c r="L129" s="8">
        <f t="shared" si="9"/>
        <v>8.5750000000000011</v>
      </c>
      <c r="M129" s="24">
        <f t="shared" si="11"/>
        <v>131.07999999999998</v>
      </c>
      <c r="N129" s="24">
        <f t="shared" si="6"/>
        <v>131.07999999999998</v>
      </c>
      <c r="O129" s="24">
        <f t="shared" si="7"/>
        <v>131.07999999999998</v>
      </c>
      <c r="P129" s="203">
        <v>0</v>
      </c>
      <c r="Q129" s="8">
        <v>8.58</v>
      </c>
      <c r="R129" s="8">
        <f t="shared" si="10"/>
        <v>8.58</v>
      </c>
    </row>
    <row r="130" spans="1:18" ht="24" customHeight="1" x14ac:dyDescent="0.4">
      <c r="A130" s="10">
        <v>126</v>
      </c>
      <c r="B130" s="4">
        <v>5920006136</v>
      </c>
      <c r="C130" s="3" t="s">
        <v>1274</v>
      </c>
      <c r="D130" s="5" t="s">
        <v>1275</v>
      </c>
      <c r="E130" s="5" t="s">
        <v>1276</v>
      </c>
      <c r="F130" s="3" t="s">
        <v>3464</v>
      </c>
      <c r="G130" s="7">
        <v>1284.54</v>
      </c>
      <c r="H130" s="7">
        <v>84.04</v>
      </c>
      <c r="I130" s="144">
        <v>60</v>
      </c>
      <c r="J130" s="7">
        <v>3.5</v>
      </c>
      <c r="K130" s="8">
        <f t="shared" si="8"/>
        <v>210</v>
      </c>
      <c r="L130" s="8">
        <f t="shared" si="9"/>
        <v>14.700000000000001</v>
      </c>
      <c r="M130" s="24">
        <f t="shared" si="11"/>
        <v>224.7</v>
      </c>
      <c r="N130" s="24">
        <f t="shared" si="6"/>
        <v>1509.24</v>
      </c>
      <c r="O130" s="24">
        <f t="shared" si="7"/>
        <v>1509.24</v>
      </c>
      <c r="P130" s="203">
        <v>84.04</v>
      </c>
      <c r="Q130" s="8">
        <v>14.7</v>
      </c>
      <c r="R130" s="8">
        <f t="shared" si="10"/>
        <v>98.740000000000009</v>
      </c>
    </row>
    <row r="131" spans="1:18" ht="24" customHeight="1" x14ac:dyDescent="0.4">
      <c r="A131" s="10">
        <v>127</v>
      </c>
      <c r="B131" s="4">
        <v>5920006137</v>
      </c>
      <c r="C131" s="3" t="s">
        <v>1503</v>
      </c>
      <c r="D131" s="5" t="s">
        <v>1504</v>
      </c>
      <c r="E131" s="5" t="s">
        <v>1505</v>
      </c>
      <c r="F131" s="3" t="s">
        <v>18</v>
      </c>
      <c r="G131" s="7">
        <v>0</v>
      </c>
      <c r="H131" s="7">
        <v>0</v>
      </c>
      <c r="I131" s="144">
        <v>71</v>
      </c>
      <c r="J131" s="7">
        <v>3.5</v>
      </c>
      <c r="K131" s="8">
        <f t="shared" si="8"/>
        <v>248.5</v>
      </c>
      <c r="L131" s="8">
        <f t="shared" si="9"/>
        <v>17.395000000000003</v>
      </c>
      <c r="M131" s="24">
        <f t="shared" si="11"/>
        <v>265.89999999999998</v>
      </c>
      <c r="N131" s="24">
        <f t="shared" si="6"/>
        <v>265.89999999999998</v>
      </c>
      <c r="O131" s="24">
        <f t="shared" si="7"/>
        <v>265.89999999999998</v>
      </c>
      <c r="P131" s="203">
        <v>0</v>
      </c>
      <c r="Q131" s="8">
        <v>17.399999999999999</v>
      </c>
      <c r="R131" s="8">
        <f t="shared" si="10"/>
        <v>17.399999999999999</v>
      </c>
    </row>
    <row r="132" spans="1:18" ht="24" customHeight="1" x14ac:dyDescent="0.4">
      <c r="A132" s="10">
        <v>128</v>
      </c>
      <c r="B132" s="4">
        <v>5920006138</v>
      </c>
      <c r="C132" s="3" t="s">
        <v>1497</v>
      </c>
      <c r="D132" s="5" t="s">
        <v>1498</v>
      </c>
      <c r="E132" s="5" t="s">
        <v>1499</v>
      </c>
      <c r="F132" s="3" t="s">
        <v>3466</v>
      </c>
      <c r="G132" s="7">
        <v>580.5</v>
      </c>
      <c r="H132" s="7">
        <v>38</v>
      </c>
      <c r="I132" s="144">
        <v>29</v>
      </c>
      <c r="J132" s="7">
        <v>3.5</v>
      </c>
      <c r="K132" s="8">
        <f t="shared" si="8"/>
        <v>101.5</v>
      </c>
      <c r="L132" s="8">
        <f t="shared" si="9"/>
        <v>7.1050000000000004</v>
      </c>
      <c r="M132" s="24">
        <f t="shared" si="11"/>
        <v>108.61</v>
      </c>
      <c r="N132" s="24">
        <f t="shared" si="6"/>
        <v>689.11</v>
      </c>
      <c r="O132" s="24">
        <f t="shared" si="7"/>
        <v>689.11</v>
      </c>
      <c r="P132" s="203">
        <v>38</v>
      </c>
      <c r="Q132" s="8">
        <v>7.11</v>
      </c>
      <c r="R132" s="8">
        <f t="shared" si="10"/>
        <v>45.11</v>
      </c>
    </row>
    <row r="133" spans="1:18" ht="24" customHeight="1" x14ac:dyDescent="0.4">
      <c r="A133" s="10">
        <v>129</v>
      </c>
      <c r="B133" s="4">
        <v>5920006139</v>
      </c>
      <c r="C133" s="3" t="s">
        <v>1412</v>
      </c>
      <c r="D133" s="5" t="s">
        <v>1413</v>
      </c>
      <c r="E133" s="5" t="s">
        <v>1414</v>
      </c>
      <c r="F133" s="3" t="s">
        <v>3464</v>
      </c>
      <c r="G133" s="7">
        <v>292.13</v>
      </c>
      <c r="H133" s="7">
        <v>19.13</v>
      </c>
      <c r="I133" s="144">
        <v>1</v>
      </c>
      <c r="J133" s="7">
        <v>3.5</v>
      </c>
      <c r="K133" s="8">
        <f t="shared" si="8"/>
        <v>3.5</v>
      </c>
      <c r="L133" s="8">
        <f t="shared" si="9"/>
        <v>0.24500000000000002</v>
      </c>
      <c r="M133" s="24">
        <f t="shared" si="11"/>
        <v>3.75</v>
      </c>
      <c r="N133" s="24">
        <f t="shared" ref="N133:N196" si="12">SUM(G133+M133)</f>
        <v>295.88</v>
      </c>
      <c r="O133" s="24">
        <f t="shared" ref="O133:O196" si="13">N133</f>
        <v>295.88</v>
      </c>
      <c r="P133" s="203">
        <v>19.13</v>
      </c>
      <c r="Q133" s="8">
        <v>0.25</v>
      </c>
      <c r="R133" s="8">
        <f t="shared" si="10"/>
        <v>19.38</v>
      </c>
    </row>
    <row r="134" spans="1:18" ht="24" customHeight="1" x14ac:dyDescent="0.4">
      <c r="A134" s="10">
        <v>130</v>
      </c>
      <c r="B134" s="4">
        <v>5920006140</v>
      </c>
      <c r="C134" s="3" t="s">
        <v>1409</v>
      </c>
      <c r="D134" s="5" t="s">
        <v>1410</v>
      </c>
      <c r="E134" s="5" t="s">
        <v>1411</v>
      </c>
      <c r="F134" s="3" t="s">
        <v>3464</v>
      </c>
      <c r="G134" s="7">
        <v>670.36</v>
      </c>
      <c r="H134" s="7">
        <v>43.86</v>
      </c>
      <c r="I134" s="144">
        <v>29</v>
      </c>
      <c r="J134" s="7">
        <v>3.5</v>
      </c>
      <c r="K134" s="8">
        <f t="shared" ref="K134:K197" si="14">SUM(I134*J134)</f>
        <v>101.5</v>
      </c>
      <c r="L134" s="8">
        <f t="shared" ref="L134:L197" si="15">SUM(K134*7%)</f>
        <v>7.1050000000000004</v>
      </c>
      <c r="M134" s="24">
        <f t="shared" si="11"/>
        <v>108.61</v>
      </c>
      <c r="N134" s="24">
        <f t="shared" si="12"/>
        <v>778.97</v>
      </c>
      <c r="O134" s="24">
        <f t="shared" si="13"/>
        <v>778.97</v>
      </c>
      <c r="P134" s="203">
        <v>43.86</v>
      </c>
      <c r="Q134" s="8">
        <v>7.11</v>
      </c>
      <c r="R134" s="8">
        <f t="shared" ref="R134:R197" si="16">SUM(P134:Q134)</f>
        <v>50.97</v>
      </c>
    </row>
    <row r="135" spans="1:18" ht="24" customHeight="1" x14ac:dyDescent="0.4">
      <c r="A135" s="10">
        <v>131</v>
      </c>
      <c r="B135" s="4">
        <v>5920006141</v>
      </c>
      <c r="C135" s="3" t="s">
        <v>1263</v>
      </c>
      <c r="D135" s="5" t="s">
        <v>3087</v>
      </c>
      <c r="E135" s="5" t="s">
        <v>1264</v>
      </c>
      <c r="F135" s="3" t="s">
        <v>18</v>
      </c>
      <c r="G135" s="7">
        <v>0</v>
      </c>
      <c r="H135" s="7">
        <v>0</v>
      </c>
      <c r="I135" s="144">
        <v>22</v>
      </c>
      <c r="J135" s="7">
        <v>3.5</v>
      </c>
      <c r="K135" s="8">
        <f t="shared" si="14"/>
        <v>77</v>
      </c>
      <c r="L135" s="8">
        <f t="shared" si="15"/>
        <v>5.3900000000000006</v>
      </c>
      <c r="M135" s="24">
        <f t="shared" si="11"/>
        <v>82.39</v>
      </c>
      <c r="N135" s="24">
        <f t="shared" si="12"/>
        <v>82.39</v>
      </c>
      <c r="O135" s="24">
        <f t="shared" si="13"/>
        <v>82.39</v>
      </c>
      <c r="P135" s="203">
        <v>0</v>
      </c>
      <c r="Q135" s="8">
        <v>5.39</v>
      </c>
      <c r="R135" s="8">
        <f t="shared" si="16"/>
        <v>5.39</v>
      </c>
    </row>
    <row r="136" spans="1:18" ht="24" customHeight="1" x14ac:dyDescent="0.4">
      <c r="A136" s="10">
        <v>132</v>
      </c>
      <c r="B136" s="4">
        <v>5920006142</v>
      </c>
      <c r="C136" s="3" t="s">
        <v>1304</v>
      </c>
      <c r="D136" s="5" t="s">
        <v>3512</v>
      </c>
      <c r="E136" s="5" t="s">
        <v>1305</v>
      </c>
      <c r="F136" s="3" t="s">
        <v>3466</v>
      </c>
      <c r="G136" s="7">
        <v>2606.5300000000002</v>
      </c>
      <c r="H136" s="7">
        <v>170.53</v>
      </c>
      <c r="I136" s="144">
        <v>183</v>
      </c>
      <c r="J136" s="7">
        <v>3.5</v>
      </c>
      <c r="K136" s="8">
        <f t="shared" si="14"/>
        <v>640.5</v>
      </c>
      <c r="L136" s="8">
        <f t="shared" si="15"/>
        <v>44.835000000000001</v>
      </c>
      <c r="M136" s="24">
        <f t="shared" ref="M136:M199" si="17">ROUNDUP(K136+L136,2)</f>
        <v>685.34</v>
      </c>
      <c r="N136" s="24">
        <f t="shared" si="12"/>
        <v>3291.8700000000003</v>
      </c>
      <c r="O136" s="24">
        <f t="shared" si="13"/>
        <v>3291.8700000000003</v>
      </c>
      <c r="P136" s="203">
        <v>170.53</v>
      </c>
      <c r="Q136" s="8">
        <v>44.84</v>
      </c>
      <c r="R136" s="8">
        <f t="shared" si="16"/>
        <v>215.37</v>
      </c>
    </row>
    <row r="137" spans="1:18" ht="24" customHeight="1" x14ac:dyDescent="0.4">
      <c r="A137" s="10">
        <v>133</v>
      </c>
      <c r="B137" s="4">
        <v>5920006143</v>
      </c>
      <c r="C137" s="3" t="s">
        <v>1298</v>
      </c>
      <c r="D137" s="5" t="s">
        <v>3513</v>
      </c>
      <c r="E137" s="5" t="s">
        <v>1299</v>
      </c>
      <c r="F137" s="3" t="s">
        <v>3466</v>
      </c>
      <c r="G137" s="7">
        <v>378.25</v>
      </c>
      <c r="H137" s="7">
        <v>24.75</v>
      </c>
      <c r="I137" s="144">
        <v>12</v>
      </c>
      <c r="J137" s="7">
        <v>3.5</v>
      </c>
      <c r="K137" s="8">
        <f t="shared" si="14"/>
        <v>42</v>
      </c>
      <c r="L137" s="8">
        <f t="shared" si="15"/>
        <v>2.9400000000000004</v>
      </c>
      <c r="M137" s="24">
        <f t="shared" si="17"/>
        <v>44.94</v>
      </c>
      <c r="N137" s="24">
        <f t="shared" si="12"/>
        <v>423.19</v>
      </c>
      <c r="O137" s="24">
        <f t="shared" si="13"/>
        <v>423.19</v>
      </c>
      <c r="P137" s="203">
        <v>24.75</v>
      </c>
      <c r="Q137" s="8">
        <v>2.94</v>
      </c>
      <c r="R137" s="8">
        <f t="shared" si="16"/>
        <v>27.69</v>
      </c>
    </row>
    <row r="138" spans="1:18" ht="24" customHeight="1" x14ac:dyDescent="0.4">
      <c r="A138" s="10">
        <v>134</v>
      </c>
      <c r="B138" s="4">
        <v>5920006144</v>
      </c>
      <c r="C138" s="3" t="s">
        <v>1450</v>
      </c>
      <c r="D138" s="5" t="s">
        <v>3093</v>
      </c>
      <c r="E138" s="5" t="s">
        <v>1299</v>
      </c>
      <c r="F138" s="3" t="s">
        <v>3466</v>
      </c>
      <c r="G138" s="7">
        <v>737.78</v>
      </c>
      <c r="H138" s="7">
        <v>48.28</v>
      </c>
      <c r="I138" s="144">
        <v>35</v>
      </c>
      <c r="J138" s="7">
        <v>3.5</v>
      </c>
      <c r="K138" s="8">
        <f t="shared" si="14"/>
        <v>122.5</v>
      </c>
      <c r="L138" s="8">
        <f t="shared" si="15"/>
        <v>8.5750000000000011</v>
      </c>
      <c r="M138" s="24">
        <f t="shared" si="17"/>
        <v>131.07999999999998</v>
      </c>
      <c r="N138" s="24">
        <f t="shared" si="12"/>
        <v>868.8599999999999</v>
      </c>
      <c r="O138" s="24">
        <f t="shared" si="13"/>
        <v>868.8599999999999</v>
      </c>
      <c r="P138" s="203">
        <v>48.28</v>
      </c>
      <c r="Q138" s="8">
        <v>8.58</v>
      </c>
      <c r="R138" s="8">
        <f t="shared" si="16"/>
        <v>56.86</v>
      </c>
    </row>
    <row r="139" spans="1:18" ht="24" customHeight="1" x14ac:dyDescent="0.4">
      <c r="A139" s="10">
        <v>135</v>
      </c>
      <c r="B139" s="4">
        <v>5920006145</v>
      </c>
      <c r="C139" s="3" t="s">
        <v>1300</v>
      </c>
      <c r="D139" s="5" t="s">
        <v>3514</v>
      </c>
      <c r="E139" s="5" t="s">
        <v>1301</v>
      </c>
      <c r="F139" s="3" t="s">
        <v>3466</v>
      </c>
      <c r="G139" s="7">
        <v>119.85</v>
      </c>
      <c r="H139" s="7">
        <v>7.85</v>
      </c>
      <c r="I139" s="144">
        <v>3</v>
      </c>
      <c r="J139" s="7">
        <v>3.5</v>
      </c>
      <c r="K139" s="8">
        <f t="shared" si="14"/>
        <v>10.5</v>
      </c>
      <c r="L139" s="8">
        <f t="shared" si="15"/>
        <v>0.7350000000000001</v>
      </c>
      <c r="M139" s="24">
        <f t="shared" si="17"/>
        <v>11.24</v>
      </c>
      <c r="N139" s="24">
        <f t="shared" si="12"/>
        <v>131.09</v>
      </c>
      <c r="O139" s="24">
        <f t="shared" si="13"/>
        <v>131.09</v>
      </c>
      <c r="P139" s="203">
        <v>7.85</v>
      </c>
      <c r="Q139" s="8">
        <v>0.74</v>
      </c>
      <c r="R139" s="8">
        <f t="shared" si="16"/>
        <v>8.59</v>
      </c>
    </row>
    <row r="140" spans="1:18" ht="24" customHeight="1" x14ac:dyDescent="0.4">
      <c r="A140" s="10">
        <v>136</v>
      </c>
      <c r="B140" s="4">
        <v>5920006146</v>
      </c>
      <c r="C140" s="3" t="s">
        <v>1451</v>
      </c>
      <c r="D140" s="5" t="s">
        <v>1452</v>
      </c>
      <c r="E140" s="5" t="s">
        <v>1301</v>
      </c>
      <c r="F140" s="3" t="s">
        <v>3466</v>
      </c>
      <c r="G140" s="7">
        <v>134.83000000000001</v>
      </c>
      <c r="H140" s="7">
        <v>8.83</v>
      </c>
      <c r="I140" s="144">
        <v>4</v>
      </c>
      <c r="J140" s="7">
        <v>3.5</v>
      </c>
      <c r="K140" s="8">
        <f t="shared" si="14"/>
        <v>14</v>
      </c>
      <c r="L140" s="8">
        <f t="shared" si="15"/>
        <v>0.98000000000000009</v>
      </c>
      <c r="M140" s="24">
        <f t="shared" si="17"/>
        <v>14.98</v>
      </c>
      <c r="N140" s="24">
        <f t="shared" si="12"/>
        <v>149.81</v>
      </c>
      <c r="O140" s="24">
        <f t="shared" si="13"/>
        <v>149.81</v>
      </c>
      <c r="P140" s="203">
        <v>8.83</v>
      </c>
      <c r="Q140" s="8">
        <v>0.98</v>
      </c>
      <c r="R140" s="8">
        <f t="shared" si="16"/>
        <v>9.81</v>
      </c>
    </row>
    <row r="141" spans="1:18" ht="24" customHeight="1" x14ac:dyDescent="0.4">
      <c r="A141" s="10">
        <v>137</v>
      </c>
      <c r="B141" s="4">
        <v>5920006147</v>
      </c>
      <c r="C141" s="3" t="s">
        <v>1302</v>
      </c>
      <c r="D141" s="5" t="s">
        <v>3515</v>
      </c>
      <c r="E141" s="5" t="s">
        <v>1303</v>
      </c>
      <c r="F141" s="3" t="s">
        <v>3464</v>
      </c>
      <c r="G141" s="7">
        <v>767.73</v>
      </c>
      <c r="H141" s="7">
        <v>50.23</v>
      </c>
      <c r="I141" s="144">
        <v>34</v>
      </c>
      <c r="J141" s="7">
        <v>3.5</v>
      </c>
      <c r="K141" s="8">
        <f t="shared" si="14"/>
        <v>119</v>
      </c>
      <c r="L141" s="8">
        <f t="shared" si="15"/>
        <v>8.33</v>
      </c>
      <c r="M141" s="24">
        <f t="shared" si="17"/>
        <v>127.33</v>
      </c>
      <c r="N141" s="24">
        <f t="shared" si="12"/>
        <v>895.06000000000006</v>
      </c>
      <c r="O141" s="24">
        <f t="shared" si="13"/>
        <v>895.06000000000006</v>
      </c>
      <c r="P141" s="203">
        <v>50.23</v>
      </c>
      <c r="Q141" s="8">
        <v>8.33</v>
      </c>
      <c r="R141" s="8">
        <f t="shared" si="16"/>
        <v>58.559999999999995</v>
      </c>
    </row>
    <row r="142" spans="1:18" ht="24" customHeight="1" x14ac:dyDescent="0.4">
      <c r="A142" s="10">
        <v>138</v>
      </c>
      <c r="B142" s="4">
        <v>5920006148</v>
      </c>
      <c r="C142" s="3" t="s">
        <v>1453</v>
      </c>
      <c r="D142" s="5" t="s">
        <v>3516</v>
      </c>
      <c r="E142" s="5" t="s">
        <v>1303</v>
      </c>
      <c r="F142" s="3" t="s">
        <v>3464</v>
      </c>
      <c r="G142" s="7">
        <v>299.61</v>
      </c>
      <c r="H142" s="7">
        <v>19.61</v>
      </c>
      <c r="I142" s="144">
        <v>16</v>
      </c>
      <c r="J142" s="7">
        <v>3.5</v>
      </c>
      <c r="K142" s="8">
        <f t="shared" si="14"/>
        <v>56</v>
      </c>
      <c r="L142" s="8">
        <f t="shared" si="15"/>
        <v>3.9200000000000004</v>
      </c>
      <c r="M142" s="24">
        <f t="shared" si="17"/>
        <v>59.92</v>
      </c>
      <c r="N142" s="24">
        <f t="shared" si="12"/>
        <v>359.53000000000003</v>
      </c>
      <c r="O142" s="24">
        <f t="shared" si="13"/>
        <v>359.53000000000003</v>
      </c>
      <c r="P142" s="203">
        <v>19.61</v>
      </c>
      <c r="Q142" s="8">
        <v>3.92</v>
      </c>
      <c r="R142" s="8">
        <f t="shared" si="16"/>
        <v>23.53</v>
      </c>
    </row>
    <row r="143" spans="1:18" ht="24" customHeight="1" x14ac:dyDescent="0.4">
      <c r="A143" s="10">
        <v>139</v>
      </c>
      <c r="B143" s="4">
        <v>5920006149</v>
      </c>
      <c r="C143" s="3" t="s">
        <v>1454</v>
      </c>
      <c r="D143" s="5" t="s">
        <v>1455</v>
      </c>
      <c r="E143" s="5" t="s">
        <v>1456</v>
      </c>
      <c r="F143" s="3" t="s">
        <v>18</v>
      </c>
      <c r="G143" s="7">
        <v>0</v>
      </c>
      <c r="H143" s="7">
        <v>0</v>
      </c>
      <c r="I143" s="144">
        <v>25</v>
      </c>
      <c r="J143" s="7">
        <v>3.5</v>
      </c>
      <c r="K143" s="8">
        <f t="shared" si="14"/>
        <v>87.5</v>
      </c>
      <c r="L143" s="8">
        <f t="shared" si="15"/>
        <v>6.1250000000000009</v>
      </c>
      <c r="M143" s="24">
        <f t="shared" si="17"/>
        <v>93.63000000000001</v>
      </c>
      <c r="N143" s="24">
        <f t="shared" si="12"/>
        <v>93.63000000000001</v>
      </c>
      <c r="O143" s="24">
        <f t="shared" si="13"/>
        <v>93.63000000000001</v>
      </c>
      <c r="P143" s="203">
        <v>0</v>
      </c>
      <c r="Q143" s="8">
        <v>6.13</v>
      </c>
      <c r="R143" s="8">
        <f t="shared" si="16"/>
        <v>6.13</v>
      </c>
    </row>
    <row r="144" spans="1:18" ht="24" customHeight="1" x14ac:dyDescent="0.4">
      <c r="A144" s="10">
        <v>140</v>
      </c>
      <c r="B144" s="4">
        <v>5920006150</v>
      </c>
      <c r="C144" s="3" t="s">
        <v>1457</v>
      </c>
      <c r="D144" s="5" t="s">
        <v>3094</v>
      </c>
      <c r="E144" s="5" t="s">
        <v>1458</v>
      </c>
      <c r="F144" s="3" t="s">
        <v>18</v>
      </c>
      <c r="G144" s="7">
        <v>0</v>
      </c>
      <c r="H144" s="7">
        <v>0</v>
      </c>
      <c r="I144" s="144">
        <v>10</v>
      </c>
      <c r="J144" s="7">
        <v>3.5</v>
      </c>
      <c r="K144" s="8">
        <f t="shared" si="14"/>
        <v>35</v>
      </c>
      <c r="L144" s="8">
        <f t="shared" si="15"/>
        <v>2.4500000000000002</v>
      </c>
      <c r="M144" s="24">
        <f t="shared" si="17"/>
        <v>37.450000000000003</v>
      </c>
      <c r="N144" s="24">
        <f t="shared" si="12"/>
        <v>37.450000000000003</v>
      </c>
      <c r="O144" s="24">
        <f t="shared" si="13"/>
        <v>37.450000000000003</v>
      </c>
      <c r="P144" s="203">
        <v>0</v>
      </c>
      <c r="Q144" s="8">
        <v>2.4500000000000002</v>
      </c>
      <c r="R144" s="8">
        <f t="shared" si="16"/>
        <v>2.4500000000000002</v>
      </c>
    </row>
    <row r="145" spans="1:18" ht="24" customHeight="1" x14ac:dyDescent="0.4">
      <c r="A145" s="10">
        <v>141</v>
      </c>
      <c r="B145" s="4">
        <v>5920006151</v>
      </c>
      <c r="C145" s="3" t="s">
        <v>1459</v>
      </c>
      <c r="D145" s="5" t="s">
        <v>1460</v>
      </c>
      <c r="E145" s="5" t="s">
        <v>1461</v>
      </c>
      <c r="F145" s="3" t="s">
        <v>3464</v>
      </c>
      <c r="G145" s="7">
        <v>378.26</v>
      </c>
      <c r="H145" s="7">
        <v>24.76</v>
      </c>
      <c r="I145" s="144">
        <v>24</v>
      </c>
      <c r="J145" s="7">
        <v>3.5</v>
      </c>
      <c r="K145" s="8">
        <f t="shared" si="14"/>
        <v>84</v>
      </c>
      <c r="L145" s="8">
        <f t="shared" si="15"/>
        <v>5.8800000000000008</v>
      </c>
      <c r="M145" s="24">
        <f t="shared" si="17"/>
        <v>89.88</v>
      </c>
      <c r="N145" s="24">
        <f t="shared" si="12"/>
        <v>468.14</v>
      </c>
      <c r="O145" s="24">
        <f t="shared" si="13"/>
        <v>468.14</v>
      </c>
      <c r="P145" s="203">
        <v>24.76</v>
      </c>
      <c r="Q145" s="8">
        <v>5.88</v>
      </c>
      <c r="R145" s="8">
        <f t="shared" si="16"/>
        <v>30.64</v>
      </c>
    </row>
    <row r="146" spans="1:18" ht="24" customHeight="1" x14ac:dyDescent="0.4">
      <c r="A146" s="10">
        <v>142</v>
      </c>
      <c r="B146" s="4">
        <v>5920006152</v>
      </c>
      <c r="C146" s="3" t="s">
        <v>1462</v>
      </c>
      <c r="D146" s="5" t="s">
        <v>3095</v>
      </c>
      <c r="E146" s="5" t="s">
        <v>1463</v>
      </c>
      <c r="F146" s="3" t="s">
        <v>18</v>
      </c>
      <c r="G146" s="7">
        <v>0</v>
      </c>
      <c r="H146" s="7">
        <v>0</v>
      </c>
      <c r="I146" s="144">
        <v>13</v>
      </c>
      <c r="J146" s="7">
        <v>3.5</v>
      </c>
      <c r="K146" s="8">
        <f t="shared" si="14"/>
        <v>45.5</v>
      </c>
      <c r="L146" s="8">
        <f t="shared" si="15"/>
        <v>3.1850000000000005</v>
      </c>
      <c r="M146" s="24">
        <f t="shared" si="17"/>
        <v>48.69</v>
      </c>
      <c r="N146" s="24">
        <f t="shared" si="12"/>
        <v>48.69</v>
      </c>
      <c r="O146" s="24">
        <f t="shared" si="13"/>
        <v>48.69</v>
      </c>
      <c r="P146" s="203">
        <v>0</v>
      </c>
      <c r="Q146" s="8">
        <v>3.19</v>
      </c>
      <c r="R146" s="8">
        <f t="shared" si="16"/>
        <v>3.19</v>
      </c>
    </row>
    <row r="147" spans="1:18" ht="24" customHeight="1" x14ac:dyDescent="0.4">
      <c r="A147" s="10">
        <v>143</v>
      </c>
      <c r="B147" s="4">
        <v>5920006153</v>
      </c>
      <c r="C147" s="3" t="s">
        <v>1464</v>
      </c>
      <c r="D147" s="5" t="s">
        <v>1465</v>
      </c>
      <c r="E147" s="5" t="s">
        <v>1466</v>
      </c>
      <c r="F147" s="3" t="s">
        <v>18</v>
      </c>
      <c r="G147" s="7">
        <v>0</v>
      </c>
      <c r="H147" s="7">
        <v>0</v>
      </c>
      <c r="I147" s="144">
        <v>5</v>
      </c>
      <c r="J147" s="7">
        <v>3.5</v>
      </c>
      <c r="K147" s="8">
        <f t="shared" si="14"/>
        <v>17.5</v>
      </c>
      <c r="L147" s="8">
        <f t="shared" si="15"/>
        <v>1.2250000000000001</v>
      </c>
      <c r="M147" s="24">
        <f t="shared" si="17"/>
        <v>18.73</v>
      </c>
      <c r="N147" s="24">
        <f t="shared" si="12"/>
        <v>18.73</v>
      </c>
      <c r="O147" s="24">
        <f t="shared" si="13"/>
        <v>18.73</v>
      </c>
      <c r="P147" s="203">
        <v>0</v>
      </c>
      <c r="Q147" s="8">
        <v>1.23</v>
      </c>
      <c r="R147" s="8">
        <f t="shared" si="16"/>
        <v>1.23</v>
      </c>
    </row>
    <row r="148" spans="1:18" ht="24" customHeight="1" x14ac:dyDescent="0.4">
      <c r="A148" s="10">
        <v>144</v>
      </c>
      <c r="B148" s="4">
        <v>5920006154</v>
      </c>
      <c r="C148" s="3" t="s">
        <v>1467</v>
      </c>
      <c r="D148" s="5" t="s">
        <v>1468</v>
      </c>
      <c r="E148" s="5" t="s">
        <v>1469</v>
      </c>
      <c r="F148" s="3" t="s">
        <v>18</v>
      </c>
      <c r="G148" s="7">
        <v>0</v>
      </c>
      <c r="H148" s="7">
        <v>0</v>
      </c>
      <c r="I148" s="144">
        <v>13</v>
      </c>
      <c r="J148" s="7">
        <v>3.5</v>
      </c>
      <c r="K148" s="8">
        <f t="shared" si="14"/>
        <v>45.5</v>
      </c>
      <c r="L148" s="8">
        <f t="shared" si="15"/>
        <v>3.1850000000000005</v>
      </c>
      <c r="M148" s="24">
        <f t="shared" si="17"/>
        <v>48.69</v>
      </c>
      <c r="N148" s="24">
        <f t="shared" si="12"/>
        <v>48.69</v>
      </c>
      <c r="O148" s="24">
        <f t="shared" si="13"/>
        <v>48.69</v>
      </c>
      <c r="P148" s="203">
        <v>0</v>
      </c>
      <c r="Q148" s="8">
        <v>3.19</v>
      </c>
      <c r="R148" s="8">
        <f t="shared" si="16"/>
        <v>3.19</v>
      </c>
    </row>
    <row r="149" spans="1:18" ht="24" customHeight="1" x14ac:dyDescent="0.4">
      <c r="A149" s="10">
        <v>145</v>
      </c>
      <c r="B149" s="4">
        <v>5920006155</v>
      </c>
      <c r="C149" s="3" t="s">
        <v>1470</v>
      </c>
      <c r="D149" s="5" t="s">
        <v>3096</v>
      </c>
      <c r="E149" s="5" t="s">
        <v>1471</v>
      </c>
      <c r="F149" s="3" t="s">
        <v>3472</v>
      </c>
      <c r="G149" s="7">
        <v>86.15</v>
      </c>
      <c r="H149" s="7">
        <v>5.65</v>
      </c>
      <c r="I149" s="144">
        <v>8</v>
      </c>
      <c r="J149" s="7">
        <v>3.5</v>
      </c>
      <c r="K149" s="8">
        <f t="shared" si="14"/>
        <v>28</v>
      </c>
      <c r="L149" s="8">
        <f t="shared" si="15"/>
        <v>1.9600000000000002</v>
      </c>
      <c r="M149" s="24">
        <f t="shared" si="17"/>
        <v>29.96</v>
      </c>
      <c r="N149" s="24">
        <f t="shared" si="12"/>
        <v>116.11000000000001</v>
      </c>
      <c r="O149" s="24">
        <f t="shared" si="13"/>
        <v>116.11000000000001</v>
      </c>
      <c r="P149" s="203">
        <v>5.65</v>
      </c>
      <c r="Q149" s="8">
        <v>1.96</v>
      </c>
      <c r="R149" s="8">
        <f t="shared" si="16"/>
        <v>7.61</v>
      </c>
    </row>
    <row r="150" spans="1:18" ht="24" customHeight="1" x14ac:dyDescent="0.4">
      <c r="A150" s="10">
        <v>146</v>
      </c>
      <c r="B150" s="4">
        <v>5920006156</v>
      </c>
      <c r="C150" s="3" t="s">
        <v>1472</v>
      </c>
      <c r="D150" s="5" t="s">
        <v>1473</v>
      </c>
      <c r="E150" s="5" t="s">
        <v>1474</v>
      </c>
      <c r="F150" s="3" t="s">
        <v>3464</v>
      </c>
      <c r="G150" s="7">
        <v>363.27</v>
      </c>
      <c r="H150" s="7">
        <v>23.77</v>
      </c>
      <c r="I150" s="144">
        <v>17</v>
      </c>
      <c r="J150" s="7">
        <v>3.5</v>
      </c>
      <c r="K150" s="8">
        <f t="shared" si="14"/>
        <v>59.5</v>
      </c>
      <c r="L150" s="8">
        <f t="shared" si="15"/>
        <v>4.165</v>
      </c>
      <c r="M150" s="24">
        <f t="shared" si="17"/>
        <v>63.669999999999995</v>
      </c>
      <c r="N150" s="24">
        <f t="shared" si="12"/>
        <v>426.94</v>
      </c>
      <c r="O150" s="24">
        <f t="shared" si="13"/>
        <v>426.94</v>
      </c>
      <c r="P150" s="203">
        <v>23.77</v>
      </c>
      <c r="Q150" s="8">
        <v>4.17</v>
      </c>
      <c r="R150" s="8">
        <f t="shared" si="16"/>
        <v>27.939999999999998</v>
      </c>
    </row>
    <row r="151" spans="1:18" ht="24" customHeight="1" x14ac:dyDescent="0.4">
      <c r="A151" s="10">
        <v>147</v>
      </c>
      <c r="B151" s="4">
        <v>5920006157</v>
      </c>
      <c r="C151" s="3" t="s">
        <v>1475</v>
      </c>
      <c r="D151" s="5" t="s">
        <v>1476</v>
      </c>
      <c r="E151" s="5" t="s">
        <v>1477</v>
      </c>
      <c r="F151" s="3" t="s">
        <v>18</v>
      </c>
      <c r="G151" s="7">
        <v>0</v>
      </c>
      <c r="H151" s="7">
        <v>0</v>
      </c>
      <c r="I151" s="144">
        <v>15</v>
      </c>
      <c r="J151" s="7">
        <v>3.5</v>
      </c>
      <c r="K151" s="8">
        <f t="shared" si="14"/>
        <v>52.5</v>
      </c>
      <c r="L151" s="8">
        <f t="shared" si="15"/>
        <v>3.6750000000000003</v>
      </c>
      <c r="M151" s="24">
        <f t="shared" si="17"/>
        <v>56.18</v>
      </c>
      <c r="N151" s="24">
        <f t="shared" si="12"/>
        <v>56.18</v>
      </c>
      <c r="O151" s="24">
        <f t="shared" si="13"/>
        <v>56.18</v>
      </c>
      <c r="P151" s="203">
        <v>0</v>
      </c>
      <c r="Q151" s="8">
        <v>3.68</v>
      </c>
      <c r="R151" s="8">
        <f t="shared" si="16"/>
        <v>3.68</v>
      </c>
    </row>
    <row r="152" spans="1:18" ht="24" customHeight="1" x14ac:dyDescent="0.4">
      <c r="A152" s="10">
        <v>148</v>
      </c>
      <c r="B152" s="4">
        <v>5920006158</v>
      </c>
      <c r="C152" s="3" t="s">
        <v>1478</v>
      </c>
      <c r="D152" s="5" t="s">
        <v>1476</v>
      </c>
      <c r="E152" s="5" t="s">
        <v>1479</v>
      </c>
      <c r="F152" s="3" t="s">
        <v>18</v>
      </c>
      <c r="G152" s="7">
        <v>0</v>
      </c>
      <c r="H152" s="7">
        <v>0</v>
      </c>
      <c r="I152" s="144">
        <v>21</v>
      </c>
      <c r="J152" s="7">
        <v>3.5</v>
      </c>
      <c r="K152" s="8">
        <f t="shared" si="14"/>
        <v>73.5</v>
      </c>
      <c r="L152" s="8">
        <f t="shared" si="15"/>
        <v>5.1450000000000005</v>
      </c>
      <c r="M152" s="24">
        <f t="shared" si="17"/>
        <v>78.650000000000006</v>
      </c>
      <c r="N152" s="24">
        <f t="shared" si="12"/>
        <v>78.650000000000006</v>
      </c>
      <c r="O152" s="24">
        <f t="shared" si="13"/>
        <v>78.650000000000006</v>
      </c>
      <c r="P152" s="203">
        <v>0</v>
      </c>
      <c r="Q152" s="8">
        <v>5.15</v>
      </c>
      <c r="R152" s="8">
        <f t="shared" si="16"/>
        <v>5.15</v>
      </c>
    </row>
    <row r="153" spans="1:18" ht="24" customHeight="1" x14ac:dyDescent="0.4">
      <c r="A153" s="10">
        <v>149</v>
      </c>
      <c r="B153" s="4">
        <v>5920006159</v>
      </c>
      <c r="C153" s="3" t="s">
        <v>1480</v>
      </c>
      <c r="D153" s="5" t="s">
        <v>1476</v>
      </c>
      <c r="E153" s="5" t="s">
        <v>1481</v>
      </c>
      <c r="F153" s="3" t="s">
        <v>18</v>
      </c>
      <c r="G153" s="7">
        <v>0</v>
      </c>
      <c r="H153" s="7">
        <v>0</v>
      </c>
      <c r="I153" s="144">
        <v>58</v>
      </c>
      <c r="J153" s="7">
        <v>3.5</v>
      </c>
      <c r="K153" s="8">
        <f t="shared" si="14"/>
        <v>203</v>
      </c>
      <c r="L153" s="8">
        <f t="shared" si="15"/>
        <v>14.21</v>
      </c>
      <c r="M153" s="24">
        <f t="shared" si="17"/>
        <v>217.21</v>
      </c>
      <c r="N153" s="24">
        <f t="shared" si="12"/>
        <v>217.21</v>
      </c>
      <c r="O153" s="24">
        <f t="shared" si="13"/>
        <v>217.21</v>
      </c>
      <c r="P153" s="203">
        <v>0</v>
      </c>
      <c r="Q153" s="8">
        <v>14.21</v>
      </c>
      <c r="R153" s="8">
        <f t="shared" si="16"/>
        <v>14.21</v>
      </c>
    </row>
    <row r="154" spans="1:18" ht="24" customHeight="1" x14ac:dyDescent="0.4">
      <c r="A154" s="10">
        <v>150</v>
      </c>
      <c r="B154" s="4">
        <v>5920006160</v>
      </c>
      <c r="C154" s="3" t="s">
        <v>1482</v>
      </c>
      <c r="D154" s="5" t="s">
        <v>3078</v>
      </c>
      <c r="E154" s="5" t="s">
        <v>1483</v>
      </c>
      <c r="F154" s="3" t="s">
        <v>18</v>
      </c>
      <c r="G154" s="7">
        <v>0</v>
      </c>
      <c r="H154" s="7">
        <v>0</v>
      </c>
      <c r="I154" s="144">
        <v>7</v>
      </c>
      <c r="J154" s="7">
        <v>3.5</v>
      </c>
      <c r="K154" s="8">
        <f t="shared" si="14"/>
        <v>24.5</v>
      </c>
      <c r="L154" s="8">
        <f t="shared" si="15"/>
        <v>1.7150000000000001</v>
      </c>
      <c r="M154" s="24">
        <f t="shared" si="17"/>
        <v>26.220000000000002</v>
      </c>
      <c r="N154" s="24">
        <f t="shared" si="12"/>
        <v>26.220000000000002</v>
      </c>
      <c r="O154" s="24">
        <f t="shared" si="13"/>
        <v>26.220000000000002</v>
      </c>
      <c r="P154" s="203">
        <v>0</v>
      </c>
      <c r="Q154" s="8">
        <v>1.72</v>
      </c>
      <c r="R154" s="8">
        <f t="shared" si="16"/>
        <v>1.72</v>
      </c>
    </row>
    <row r="155" spans="1:18" ht="24" customHeight="1" x14ac:dyDescent="0.4">
      <c r="A155" s="10">
        <v>151</v>
      </c>
      <c r="B155" s="4">
        <v>5920006161</v>
      </c>
      <c r="C155" s="3" t="s">
        <v>1484</v>
      </c>
      <c r="D155" s="5" t="s">
        <v>3097</v>
      </c>
      <c r="E155" s="5" t="s">
        <v>1485</v>
      </c>
      <c r="F155" s="3" t="s">
        <v>3464</v>
      </c>
      <c r="G155" s="7">
        <v>453.16</v>
      </c>
      <c r="H155" s="7">
        <v>29.66</v>
      </c>
      <c r="I155" s="144">
        <v>19</v>
      </c>
      <c r="J155" s="7">
        <v>3.5</v>
      </c>
      <c r="K155" s="8">
        <f t="shared" si="14"/>
        <v>66.5</v>
      </c>
      <c r="L155" s="8">
        <f t="shared" si="15"/>
        <v>4.6550000000000002</v>
      </c>
      <c r="M155" s="24">
        <f t="shared" si="17"/>
        <v>71.160000000000011</v>
      </c>
      <c r="N155" s="24">
        <f t="shared" si="12"/>
        <v>524.32000000000005</v>
      </c>
      <c r="O155" s="24">
        <f t="shared" si="13"/>
        <v>524.32000000000005</v>
      </c>
      <c r="P155" s="203">
        <v>29.66</v>
      </c>
      <c r="Q155" s="8">
        <v>4.66</v>
      </c>
      <c r="R155" s="8">
        <f t="shared" si="16"/>
        <v>34.32</v>
      </c>
    </row>
    <row r="156" spans="1:18" ht="24" customHeight="1" x14ac:dyDescent="0.4">
      <c r="A156" s="10">
        <v>152</v>
      </c>
      <c r="B156" s="4">
        <v>5920006162</v>
      </c>
      <c r="C156" s="3" t="s">
        <v>1486</v>
      </c>
      <c r="D156" s="5" t="s">
        <v>3080</v>
      </c>
      <c r="E156" s="5" t="s">
        <v>1487</v>
      </c>
      <c r="F156" s="3" t="s">
        <v>18</v>
      </c>
      <c r="G156" s="7">
        <v>0</v>
      </c>
      <c r="H156" s="7">
        <v>0</v>
      </c>
      <c r="I156" s="144">
        <v>3</v>
      </c>
      <c r="J156" s="7">
        <v>3.5</v>
      </c>
      <c r="K156" s="8">
        <f t="shared" si="14"/>
        <v>10.5</v>
      </c>
      <c r="L156" s="8">
        <f t="shared" si="15"/>
        <v>0.7350000000000001</v>
      </c>
      <c r="M156" s="24">
        <f t="shared" si="17"/>
        <v>11.24</v>
      </c>
      <c r="N156" s="24">
        <f t="shared" si="12"/>
        <v>11.24</v>
      </c>
      <c r="O156" s="24">
        <f t="shared" si="13"/>
        <v>11.24</v>
      </c>
      <c r="P156" s="203">
        <v>0</v>
      </c>
      <c r="Q156" s="8">
        <v>0.74</v>
      </c>
      <c r="R156" s="8">
        <f t="shared" si="16"/>
        <v>0.74</v>
      </c>
    </row>
    <row r="157" spans="1:18" ht="24" customHeight="1" x14ac:dyDescent="0.4">
      <c r="A157" s="10">
        <v>153</v>
      </c>
      <c r="B157" s="4">
        <v>5920006163</v>
      </c>
      <c r="C157" s="3" t="s">
        <v>1488</v>
      </c>
      <c r="D157" s="5" t="s">
        <v>1489</v>
      </c>
      <c r="E157" s="5" t="s">
        <v>1490</v>
      </c>
      <c r="F157" s="3" t="s">
        <v>3471</v>
      </c>
      <c r="G157" s="7">
        <v>655.38</v>
      </c>
      <c r="H157" s="7">
        <v>42.88</v>
      </c>
      <c r="I157" s="144">
        <v>110</v>
      </c>
      <c r="J157" s="7">
        <v>3.5</v>
      </c>
      <c r="K157" s="8">
        <f t="shared" si="14"/>
        <v>385</v>
      </c>
      <c r="L157" s="8">
        <f t="shared" si="15"/>
        <v>26.950000000000003</v>
      </c>
      <c r="M157" s="24">
        <f t="shared" si="17"/>
        <v>411.95</v>
      </c>
      <c r="N157" s="24">
        <f t="shared" si="12"/>
        <v>1067.33</v>
      </c>
      <c r="O157" s="24">
        <f t="shared" si="13"/>
        <v>1067.33</v>
      </c>
      <c r="P157" s="203">
        <v>42.88</v>
      </c>
      <c r="Q157" s="8">
        <v>26.95</v>
      </c>
      <c r="R157" s="8">
        <f t="shared" si="16"/>
        <v>69.83</v>
      </c>
    </row>
    <row r="158" spans="1:18" ht="24" customHeight="1" x14ac:dyDescent="0.4">
      <c r="A158" s="10">
        <v>154</v>
      </c>
      <c r="B158" s="4">
        <v>5920006164</v>
      </c>
      <c r="C158" s="3" t="s">
        <v>1491</v>
      </c>
      <c r="D158" s="5" t="s">
        <v>1492</v>
      </c>
      <c r="E158" s="5" t="s">
        <v>1493</v>
      </c>
      <c r="F158" s="3" t="s">
        <v>18</v>
      </c>
      <c r="G158" s="7">
        <v>0</v>
      </c>
      <c r="H158" s="7">
        <v>0</v>
      </c>
      <c r="I158" s="144">
        <v>13</v>
      </c>
      <c r="J158" s="7">
        <v>3.5</v>
      </c>
      <c r="K158" s="8">
        <f t="shared" si="14"/>
        <v>45.5</v>
      </c>
      <c r="L158" s="8">
        <f t="shared" si="15"/>
        <v>3.1850000000000005</v>
      </c>
      <c r="M158" s="24">
        <f t="shared" si="17"/>
        <v>48.69</v>
      </c>
      <c r="N158" s="24">
        <f t="shared" si="12"/>
        <v>48.69</v>
      </c>
      <c r="O158" s="24">
        <f t="shared" si="13"/>
        <v>48.69</v>
      </c>
      <c r="P158" s="203">
        <v>0</v>
      </c>
      <c r="Q158" s="8">
        <v>3.19</v>
      </c>
      <c r="R158" s="8">
        <f t="shared" si="16"/>
        <v>3.19</v>
      </c>
    </row>
    <row r="159" spans="1:18" ht="24" customHeight="1" x14ac:dyDescent="0.4">
      <c r="A159" s="10">
        <v>155</v>
      </c>
      <c r="B159" s="4">
        <v>5920006165</v>
      </c>
      <c r="C159" s="3" t="s">
        <v>1494</v>
      </c>
      <c r="D159" s="5" t="s">
        <v>1495</v>
      </c>
      <c r="E159" s="5" t="s">
        <v>1496</v>
      </c>
      <c r="F159" s="3" t="s">
        <v>18</v>
      </c>
      <c r="G159" s="7">
        <v>0</v>
      </c>
      <c r="H159" s="7">
        <v>0</v>
      </c>
      <c r="I159" s="144">
        <v>18</v>
      </c>
      <c r="J159" s="7">
        <v>3.5</v>
      </c>
      <c r="K159" s="8">
        <f t="shared" si="14"/>
        <v>63</v>
      </c>
      <c r="L159" s="8">
        <f t="shared" si="15"/>
        <v>4.41</v>
      </c>
      <c r="M159" s="24">
        <f t="shared" si="17"/>
        <v>67.41</v>
      </c>
      <c r="N159" s="24">
        <f t="shared" si="12"/>
        <v>67.41</v>
      </c>
      <c r="O159" s="24">
        <f t="shared" si="13"/>
        <v>67.41</v>
      </c>
      <c r="P159" s="203">
        <v>0</v>
      </c>
      <c r="Q159" s="8">
        <v>4.41</v>
      </c>
      <c r="R159" s="8">
        <f t="shared" si="16"/>
        <v>4.41</v>
      </c>
    </row>
    <row r="160" spans="1:18" ht="24" customHeight="1" x14ac:dyDescent="0.4">
      <c r="A160" s="10">
        <v>156</v>
      </c>
      <c r="B160" s="4">
        <v>5920006166</v>
      </c>
      <c r="C160" s="3" t="s">
        <v>1415</v>
      </c>
      <c r="D160" s="5" t="s">
        <v>1413</v>
      </c>
      <c r="E160" s="5" t="s">
        <v>1416</v>
      </c>
      <c r="F160" s="3" t="s">
        <v>3464</v>
      </c>
      <c r="G160" s="7">
        <v>344.56</v>
      </c>
      <c r="H160" s="7">
        <v>22.56</v>
      </c>
      <c r="I160" s="144">
        <v>9</v>
      </c>
      <c r="J160" s="7">
        <v>3.5</v>
      </c>
      <c r="K160" s="8">
        <f t="shared" si="14"/>
        <v>31.5</v>
      </c>
      <c r="L160" s="8">
        <f t="shared" si="15"/>
        <v>2.2050000000000001</v>
      </c>
      <c r="M160" s="24">
        <f t="shared" si="17"/>
        <v>33.71</v>
      </c>
      <c r="N160" s="24">
        <f t="shared" si="12"/>
        <v>378.27</v>
      </c>
      <c r="O160" s="24">
        <f t="shared" si="13"/>
        <v>378.27</v>
      </c>
      <c r="P160" s="203">
        <v>22.56</v>
      </c>
      <c r="Q160" s="8">
        <v>2.21</v>
      </c>
      <c r="R160" s="8">
        <f t="shared" si="16"/>
        <v>24.77</v>
      </c>
    </row>
    <row r="161" spans="1:18" ht="24" customHeight="1" x14ac:dyDescent="0.4">
      <c r="A161" s="10">
        <v>157</v>
      </c>
      <c r="B161" s="4">
        <v>5920006167</v>
      </c>
      <c r="C161" s="3" t="s">
        <v>1417</v>
      </c>
      <c r="D161" s="5" t="s">
        <v>1418</v>
      </c>
      <c r="E161" s="5" t="s">
        <v>1419</v>
      </c>
      <c r="F161" s="3" t="s">
        <v>3067</v>
      </c>
      <c r="G161" s="7">
        <v>82.4</v>
      </c>
      <c r="H161" s="7">
        <v>5.4</v>
      </c>
      <c r="I161" s="144">
        <v>1</v>
      </c>
      <c r="J161" s="7">
        <v>3.5</v>
      </c>
      <c r="K161" s="8">
        <f t="shared" si="14"/>
        <v>3.5</v>
      </c>
      <c r="L161" s="8">
        <f t="shared" si="15"/>
        <v>0.24500000000000002</v>
      </c>
      <c r="M161" s="24">
        <f t="shared" si="17"/>
        <v>3.75</v>
      </c>
      <c r="N161" s="24">
        <f t="shared" si="12"/>
        <v>86.15</v>
      </c>
      <c r="O161" s="24">
        <f t="shared" si="13"/>
        <v>86.15</v>
      </c>
      <c r="P161" s="203">
        <v>5.4</v>
      </c>
      <c r="Q161" s="8">
        <v>0.25</v>
      </c>
      <c r="R161" s="8">
        <f t="shared" si="16"/>
        <v>5.65</v>
      </c>
    </row>
    <row r="162" spans="1:18" ht="24" customHeight="1" x14ac:dyDescent="0.4">
      <c r="A162" s="10">
        <v>158</v>
      </c>
      <c r="B162" s="4">
        <v>5920006168</v>
      </c>
      <c r="C162" s="3" t="s">
        <v>1420</v>
      </c>
      <c r="D162" s="5" t="s">
        <v>1421</v>
      </c>
      <c r="E162" s="5" t="s">
        <v>1422</v>
      </c>
      <c r="F162" s="3" t="s">
        <v>3073</v>
      </c>
      <c r="G162" s="7">
        <v>164.79</v>
      </c>
      <c r="H162" s="7">
        <v>10.79</v>
      </c>
      <c r="I162" s="144">
        <v>1</v>
      </c>
      <c r="J162" s="7">
        <v>3.5</v>
      </c>
      <c r="K162" s="8">
        <f t="shared" si="14"/>
        <v>3.5</v>
      </c>
      <c r="L162" s="8">
        <f t="shared" si="15"/>
        <v>0.24500000000000002</v>
      </c>
      <c r="M162" s="24">
        <f t="shared" si="17"/>
        <v>3.75</v>
      </c>
      <c r="N162" s="24">
        <f t="shared" si="12"/>
        <v>168.54</v>
      </c>
      <c r="O162" s="24">
        <f t="shared" si="13"/>
        <v>168.54</v>
      </c>
      <c r="P162" s="203">
        <v>10.79</v>
      </c>
      <c r="Q162" s="8">
        <v>0.25</v>
      </c>
      <c r="R162" s="8">
        <f t="shared" si="16"/>
        <v>11.04</v>
      </c>
    </row>
    <row r="163" spans="1:18" ht="24" customHeight="1" x14ac:dyDescent="0.4">
      <c r="A163" s="10">
        <v>159</v>
      </c>
      <c r="B163" s="4">
        <v>5920006169</v>
      </c>
      <c r="C163" s="3" t="s">
        <v>1423</v>
      </c>
      <c r="D163" s="5" t="s">
        <v>1421</v>
      </c>
      <c r="E163" s="5" t="s">
        <v>1424</v>
      </c>
      <c r="F163" s="3" t="s">
        <v>3465</v>
      </c>
      <c r="G163" s="7">
        <v>74.900000000000006</v>
      </c>
      <c r="H163" s="7">
        <v>4.9000000000000004</v>
      </c>
      <c r="I163" s="144">
        <v>25</v>
      </c>
      <c r="J163" s="7">
        <v>3.5</v>
      </c>
      <c r="K163" s="8">
        <f t="shared" si="14"/>
        <v>87.5</v>
      </c>
      <c r="L163" s="8">
        <f t="shared" si="15"/>
        <v>6.1250000000000009</v>
      </c>
      <c r="M163" s="24">
        <f t="shared" si="17"/>
        <v>93.63000000000001</v>
      </c>
      <c r="N163" s="24">
        <f t="shared" si="12"/>
        <v>168.53000000000003</v>
      </c>
      <c r="O163" s="24">
        <f t="shared" si="13"/>
        <v>168.53000000000003</v>
      </c>
      <c r="P163" s="203">
        <v>4.9000000000000004</v>
      </c>
      <c r="Q163" s="8">
        <v>6.13</v>
      </c>
      <c r="R163" s="8">
        <f t="shared" si="16"/>
        <v>11.030000000000001</v>
      </c>
    </row>
    <row r="164" spans="1:18" ht="24" customHeight="1" x14ac:dyDescent="0.4">
      <c r="A164" s="10">
        <v>160</v>
      </c>
      <c r="B164" s="4">
        <v>5920006170</v>
      </c>
      <c r="C164" s="3" t="s">
        <v>1425</v>
      </c>
      <c r="D164" s="5" t="s">
        <v>3517</v>
      </c>
      <c r="E164" s="5" t="s">
        <v>1426</v>
      </c>
      <c r="F164" s="3" t="s">
        <v>18</v>
      </c>
      <c r="G164" s="7">
        <v>0</v>
      </c>
      <c r="H164" s="7">
        <v>0</v>
      </c>
      <c r="I164" s="144">
        <v>5</v>
      </c>
      <c r="J164" s="7">
        <v>3.5</v>
      </c>
      <c r="K164" s="8">
        <f t="shared" si="14"/>
        <v>17.5</v>
      </c>
      <c r="L164" s="8">
        <f t="shared" si="15"/>
        <v>1.2250000000000001</v>
      </c>
      <c r="M164" s="24">
        <f t="shared" si="17"/>
        <v>18.73</v>
      </c>
      <c r="N164" s="24">
        <f t="shared" si="12"/>
        <v>18.73</v>
      </c>
      <c r="O164" s="24">
        <f t="shared" si="13"/>
        <v>18.73</v>
      </c>
      <c r="P164" s="203">
        <v>0</v>
      </c>
      <c r="Q164" s="8">
        <v>1.23</v>
      </c>
      <c r="R164" s="8">
        <f t="shared" si="16"/>
        <v>1.23</v>
      </c>
    </row>
    <row r="165" spans="1:18" ht="24" customHeight="1" x14ac:dyDescent="0.4">
      <c r="A165" s="10">
        <v>161</v>
      </c>
      <c r="B165" s="4">
        <v>5920006171</v>
      </c>
      <c r="C165" s="3" t="s">
        <v>1427</v>
      </c>
      <c r="D165" s="5" t="s">
        <v>2202</v>
      </c>
      <c r="E165" s="5" t="s">
        <v>1428</v>
      </c>
      <c r="F165" s="3" t="s">
        <v>18</v>
      </c>
      <c r="G165" s="7">
        <v>0</v>
      </c>
      <c r="H165" s="7">
        <v>0</v>
      </c>
      <c r="I165" s="144">
        <v>14</v>
      </c>
      <c r="J165" s="7">
        <v>3.5</v>
      </c>
      <c r="K165" s="8">
        <f t="shared" si="14"/>
        <v>49</v>
      </c>
      <c r="L165" s="8">
        <f t="shared" si="15"/>
        <v>3.43</v>
      </c>
      <c r="M165" s="24">
        <f t="shared" si="17"/>
        <v>52.43</v>
      </c>
      <c r="N165" s="24">
        <f t="shared" si="12"/>
        <v>52.43</v>
      </c>
      <c r="O165" s="24">
        <f t="shared" si="13"/>
        <v>52.43</v>
      </c>
      <c r="P165" s="203">
        <v>0</v>
      </c>
      <c r="Q165" s="8">
        <v>3.43</v>
      </c>
      <c r="R165" s="8">
        <f t="shared" si="16"/>
        <v>3.43</v>
      </c>
    </row>
    <row r="166" spans="1:18" ht="24" customHeight="1" x14ac:dyDescent="0.4">
      <c r="A166" s="10">
        <v>162</v>
      </c>
      <c r="B166" s="4">
        <v>5920006172</v>
      </c>
      <c r="C166" s="3" t="s">
        <v>1429</v>
      </c>
      <c r="D166" s="5" t="s">
        <v>3082</v>
      </c>
      <c r="E166" s="5" t="s">
        <v>1430</v>
      </c>
      <c r="F166" s="3" t="s">
        <v>18</v>
      </c>
      <c r="G166" s="7">
        <v>0</v>
      </c>
      <c r="H166" s="7">
        <v>0</v>
      </c>
      <c r="I166" s="144">
        <v>18</v>
      </c>
      <c r="J166" s="7">
        <v>3.5</v>
      </c>
      <c r="K166" s="8">
        <f t="shared" si="14"/>
        <v>63</v>
      </c>
      <c r="L166" s="8">
        <f t="shared" si="15"/>
        <v>4.41</v>
      </c>
      <c r="M166" s="24">
        <f t="shared" si="17"/>
        <v>67.41</v>
      </c>
      <c r="N166" s="24">
        <f t="shared" si="12"/>
        <v>67.41</v>
      </c>
      <c r="O166" s="24">
        <f t="shared" si="13"/>
        <v>67.41</v>
      </c>
      <c r="P166" s="203">
        <v>0</v>
      </c>
      <c r="Q166" s="8">
        <v>4.41</v>
      </c>
      <c r="R166" s="8">
        <f t="shared" si="16"/>
        <v>4.41</v>
      </c>
    </row>
    <row r="167" spans="1:18" ht="24" customHeight="1" x14ac:dyDescent="0.4">
      <c r="A167" s="10">
        <v>163</v>
      </c>
      <c r="B167" s="4">
        <v>5920006173</v>
      </c>
      <c r="C167" s="3" t="s">
        <v>1431</v>
      </c>
      <c r="D167" s="5" t="s">
        <v>2203</v>
      </c>
      <c r="E167" s="5" t="s">
        <v>1432</v>
      </c>
      <c r="F167" s="3" t="s">
        <v>18</v>
      </c>
      <c r="G167" s="7">
        <v>0</v>
      </c>
      <c r="H167" s="7">
        <v>0</v>
      </c>
      <c r="I167" s="144">
        <v>11</v>
      </c>
      <c r="J167" s="7">
        <v>3.5</v>
      </c>
      <c r="K167" s="8">
        <f t="shared" si="14"/>
        <v>38.5</v>
      </c>
      <c r="L167" s="8">
        <f t="shared" si="15"/>
        <v>2.6950000000000003</v>
      </c>
      <c r="M167" s="24">
        <f t="shared" si="17"/>
        <v>41.199999999999996</v>
      </c>
      <c r="N167" s="24">
        <f t="shared" si="12"/>
        <v>41.199999999999996</v>
      </c>
      <c r="O167" s="24">
        <f t="shared" si="13"/>
        <v>41.199999999999996</v>
      </c>
      <c r="P167" s="203">
        <v>0</v>
      </c>
      <c r="Q167" s="8">
        <v>2.7</v>
      </c>
      <c r="R167" s="8">
        <f t="shared" si="16"/>
        <v>2.7</v>
      </c>
    </row>
    <row r="168" spans="1:18" ht="24" customHeight="1" x14ac:dyDescent="0.4">
      <c r="A168" s="10">
        <v>164</v>
      </c>
      <c r="B168" s="4">
        <v>5920006174</v>
      </c>
      <c r="C168" s="3" t="s">
        <v>1407</v>
      </c>
      <c r="D168" s="5" t="s">
        <v>2236</v>
      </c>
      <c r="E168" s="5" t="s">
        <v>1408</v>
      </c>
      <c r="F168" s="3" t="s">
        <v>3464</v>
      </c>
      <c r="G168" s="7">
        <v>1295.79</v>
      </c>
      <c r="H168" s="7">
        <v>84.79</v>
      </c>
      <c r="I168" s="144">
        <v>51</v>
      </c>
      <c r="J168" s="7">
        <v>3.5</v>
      </c>
      <c r="K168" s="8">
        <f t="shared" si="14"/>
        <v>178.5</v>
      </c>
      <c r="L168" s="8">
        <f t="shared" si="15"/>
        <v>12.495000000000001</v>
      </c>
      <c r="M168" s="24">
        <f t="shared" si="17"/>
        <v>191</v>
      </c>
      <c r="N168" s="24">
        <f t="shared" si="12"/>
        <v>1486.79</v>
      </c>
      <c r="O168" s="24">
        <f t="shared" si="13"/>
        <v>1486.79</v>
      </c>
      <c r="P168" s="203">
        <v>84.79</v>
      </c>
      <c r="Q168" s="8">
        <v>12.5</v>
      </c>
      <c r="R168" s="8">
        <f t="shared" si="16"/>
        <v>97.29</v>
      </c>
    </row>
    <row r="169" spans="1:18" ht="24" customHeight="1" x14ac:dyDescent="0.4">
      <c r="A169" s="10">
        <v>165</v>
      </c>
      <c r="B169" s="4">
        <v>5920006175</v>
      </c>
      <c r="C169" s="3" t="s">
        <v>1433</v>
      </c>
      <c r="D169" s="5" t="s">
        <v>3088</v>
      </c>
      <c r="E169" s="5" t="s">
        <v>1434</v>
      </c>
      <c r="F169" s="3" t="s">
        <v>3464</v>
      </c>
      <c r="G169" s="7">
        <v>202.24</v>
      </c>
      <c r="H169" s="7">
        <v>13.24</v>
      </c>
      <c r="I169" s="144">
        <v>8</v>
      </c>
      <c r="J169" s="7">
        <v>3.5</v>
      </c>
      <c r="K169" s="8">
        <f t="shared" si="14"/>
        <v>28</v>
      </c>
      <c r="L169" s="8">
        <f t="shared" si="15"/>
        <v>1.9600000000000002</v>
      </c>
      <c r="M169" s="24">
        <f t="shared" si="17"/>
        <v>29.96</v>
      </c>
      <c r="N169" s="24">
        <f t="shared" si="12"/>
        <v>232.20000000000002</v>
      </c>
      <c r="O169" s="24">
        <f t="shared" si="13"/>
        <v>232.20000000000002</v>
      </c>
      <c r="P169" s="203">
        <v>13.24</v>
      </c>
      <c r="Q169" s="8">
        <v>1.96</v>
      </c>
      <c r="R169" s="8">
        <f t="shared" si="16"/>
        <v>15.2</v>
      </c>
    </row>
    <row r="170" spans="1:18" ht="24" customHeight="1" x14ac:dyDescent="0.4">
      <c r="A170" s="10">
        <v>166</v>
      </c>
      <c r="B170" s="4">
        <v>5920006176</v>
      </c>
      <c r="C170" s="3" t="s">
        <v>1435</v>
      </c>
      <c r="D170" s="5" t="s">
        <v>3079</v>
      </c>
      <c r="E170" s="5" t="s">
        <v>1436</v>
      </c>
      <c r="F170" s="3" t="s">
        <v>18</v>
      </c>
      <c r="G170" s="7">
        <v>0</v>
      </c>
      <c r="H170" s="7">
        <v>0</v>
      </c>
      <c r="I170" s="144">
        <v>20</v>
      </c>
      <c r="J170" s="7">
        <v>3.5</v>
      </c>
      <c r="K170" s="8">
        <f t="shared" si="14"/>
        <v>70</v>
      </c>
      <c r="L170" s="8">
        <f t="shared" si="15"/>
        <v>4.9000000000000004</v>
      </c>
      <c r="M170" s="24">
        <f t="shared" si="17"/>
        <v>74.900000000000006</v>
      </c>
      <c r="N170" s="24">
        <f t="shared" si="12"/>
        <v>74.900000000000006</v>
      </c>
      <c r="O170" s="24">
        <f t="shared" si="13"/>
        <v>74.900000000000006</v>
      </c>
      <c r="P170" s="203">
        <v>0</v>
      </c>
      <c r="Q170" s="8">
        <v>4.9000000000000004</v>
      </c>
      <c r="R170" s="8">
        <f t="shared" si="16"/>
        <v>4.9000000000000004</v>
      </c>
    </row>
    <row r="171" spans="1:18" ht="24" customHeight="1" x14ac:dyDescent="0.4">
      <c r="A171" s="10">
        <v>167</v>
      </c>
      <c r="B171" s="4">
        <v>5920006177</v>
      </c>
      <c r="C171" s="3" t="s">
        <v>1439</v>
      </c>
      <c r="D171" s="5" t="s">
        <v>3083</v>
      </c>
      <c r="E171" s="5" t="s">
        <v>1440</v>
      </c>
      <c r="F171" s="3" t="s">
        <v>18</v>
      </c>
      <c r="G171" s="7">
        <v>0</v>
      </c>
      <c r="H171" s="7">
        <v>0</v>
      </c>
      <c r="I171" s="144">
        <v>9</v>
      </c>
      <c r="J171" s="7">
        <v>3.5</v>
      </c>
      <c r="K171" s="8">
        <f t="shared" si="14"/>
        <v>31.5</v>
      </c>
      <c r="L171" s="8">
        <f t="shared" si="15"/>
        <v>2.2050000000000001</v>
      </c>
      <c r="M171" s="24">
        <f t="shared" si="17"/>
        <v>33.71</v>
      </c>
      <c r="N171" s="24">
        <f t="shared" si="12"/>
        <v>33.71</v>
      </c>
      <c r="O171" s="24">
        <f t="shared" si="13"/>
        <v>33.71</v>
      </c>
      <c r="P171" s="203">
        <v>0</v>
      </c>
      <c r="Q171" s="8">
        <v>2.21</v>
      </c>
      <c r="R171" s="8">
        <f t="shared" si="16"/>
        <v>2.21</v>
      </c>
    </row>
    <row r="172" spans="1:18" ht="24" customHeight="1" x14ac:dyDescent="0.4">
      <c r="A172" s="10">
        <v>168</v>
      </c>
      <c r="B172" s="4">
        <v>5920006178</v>
      </c>
      <c r="C172" s="3" t="s">
        <v>1437</v>
      </c>
      <c r="D172" s="5" t="s">
        <v>3089</v>
      </c>
      <c r="E172" s="5" t="s">
        <v>1438</v>
      </c>
      <c r="F172" s="3" t="s">
        <v>18</v>
      </c>
      <c r="G172" s="7">
        <v>0</v>
      </c>
      <c r="H172" s="7">
        <v>0</v>
      </c>
      <c r="I172" s="144">
        <v>6</v>
      </c>
      <c r="J172" s="7">
        <v>3.5</v>
      </c>
      <c r="K172" s="8">
        <f t="shared" si="14"/>
        <v>21</v>
      </c>
      <c r="L172" s="8">
        <f t="shared" si="15"/>
        <v>1.4700000000000002</v>
      </c>
      <c r="M172" s="24">
        <f t="shared" si="17"/>
        <v>22.47</v>
      </c>
      <c r="N172" s="24">
        <f t="shared" si="12"/>
        <v>22.47</v>
      </c>
      <c r="O172" s="24">
        <f t="shared" si="13"/>
        <v>22.47</v>
      </c>
      <c r="P172" s="203">
        <v>0</v>
      </c>
      <c r="Q172" s="8">
        <v>1.47</v>
      </c>
      <c r="R172" s="8">
        <f t="shared" si="16"/>
        <v>1.47</v>
      </c>
    </row>
    <row r="173" spans="1:18" ht="24" customHeight="1" x14ac:dyDescent="0.4">
      <c r="A173" s="10">
        <v>169</v>
      </c>
      <c r="B173" s="4">
        <v>5920006179</v>
      </c>
      <c r="C173" s="3" t="s">
        <v>1443</v>
      </c>
      <c r="D173" s="5" t="s">
        <v>3091</v>
      </c>
      <c r="E173" s="5" t="s">
        <v>1444</v>
      </c>
      <c r="F173" s="3" t="s">
        <v>3464</v>
      </c>
      <c r="G173" s="7">
        <v>1793.86</v>
      </c>
      <c r="H173" s="7">
        <v>117.36</v>
      </c>
      <c r="I173" s="144">
        <v>79</v>
      </c>
      <c r="J173" s="7">
        <v>3.5</v>
      </c>
      <c r="K173" s="8">
        <f t="shared" si="14"/>
        <v>276.5</v>
      </c>
      <c r="L173" s="8">
        <f t="shared" si="15"/>
        <v>19.355</v>
      </c>
      <c r="M173" s="24">
        <f t="shared" si="17"/>
        <v>295.86</v>
      </c>
      <c r="N173" s="24">
        <f t="shared" si="12"/>
        <v>2089.7199999999998</v>
      </c>
      <c r="O173" s="24">
        <f t="shared" si="13"/>
        <v>2089.7199999999998</v>
      </c>
      <c r="P173" s="203">
        <v>117.36</v>
      </c>
      <c r="Q173" s="8">
        <v>19.36</v>
      </c>
      <c r="R173" s="8">
        <f t="shared" si="16"/>
        <v>136.72</v>
      </c>
    </row>
    <row r="174" spans="1:18" ht="24" customHeight="1" x14ac:dyDescent="0.4">
      <c r="A174" s="10">
        <v>170</v>
      </c>
      <c r="B174" s="4">
        <v>5920006180</v>
      </c>
      <c r="C174" s="3" t="s">
        <v>1441</v>
      </c>
      <c r="D174" s="5" t="s">
        <v>3090</v>
      </c>
      <c r="E174" s="5" t="s">
        <v>1442</v>
      </c>
      <c r="F174" s="3" t="s">
        <v>3464</v>
      </c>
      <c r="G174" s="7">
        <v>101.12</v>
      </c>
      <c r="H174" s="7">
        <v>6.62</v>
      </c>
      <c r="I174" s="144">
        <v>2</v>
      </c>
      <c r="J174" s="7">
        <v>3.5</v>
      </c>
      <c r="K174" s="8">
        <f t="shared" si="14"/>
        <v>7</v>
      </c>
      <c r="L174" s="8">
        <f t="shared" si="15"/>
        <v>0.49000000000000005</v>
      </c>
      <c r="M174" s="24">
        <f t="shared" si="17"/>
        <v>7.49</v>
      </c>
      <c r="N174" s="24">
        <f t="shared" si="12"/>
        <v>108.61</v>
      </c>
      <c r="O174" s="24">
        <f t="shared" si="13"/>
        <v>108.61</v>
      </c>
      <c r="P174" s="203">
        <v>6.62</v>
      </c>
      <c r="Q174" s="8">
        <v>0.49</v>
      </c>
      <c r="R174" s="8">
        <f t="shared" si="16"/>
        <v>7.11</v>
      </c>
    </row>
    <row r="175" spans="1:18" ht="24" customHeight="1" x14ac:dyDescent="0.4">
      <c r="A175" s="10">
        <v>171</v>
      </c>
      <c r="B175" s="4">
        <v>5920006181</v>
      </c>
      <c r="C175" s="3" t="s">
        <v>2550</v>
      </c>
      <c r="D175" s="5" t="s">
        <v>2919</v>
      </c>
      <c r="E175" s="5" t="s">
        <v>2920</v>
      </c>
      <c r="F175" s="3" t="s">
        <v>3471</v>
      </c>
      <c r="G175" s="7">
        <v>677.85</v>
      </c>
      <c r="H175" s="7">
        <v>44.35</v>
      </c>
      <c r="I175" s="144">
        <v>81</v>
      </c>
      <c r="J175" s="7">
        <v>3.5</v>
      </c>
      <c r="K175" s="8">
        <f t="shared" si="14"/>
        <v>283.5</v>
      </c>
      <c r="L175" s="8">
        <f t="shared" si="15"/>
        <v>19.845000000000002</v>
      </c>
      <c r="M175" s="24">
        <f t="shared" si="17"/>
        <v>303.34999999999997</v>
      </c>
      <c r="N175" s="24">
        <f t="shared" si="12"/>
        <v>981.2</v>
      </c>
      <c r="O175" s="24">
        <f t="shared" si="13"/>
        <v>981.2</v>
      </c>
      <c r="P175" s="203">
        <v>44.35</v>
      </c>
      <c r="Q175" s="8">
        <v>19.850000000000001</v>
      </c>
      <c r="R175" s="8">
        <f t="shared" si="16"/>
        <v>64.2</v>
      </c>
    </row>
    <row r="176" spans="1:18" ht="24" customHeight="1" x14ac:dyDescent="0.4">
      <c r="A176" s="10">
        <v>172</v>
      </c>
      <c r="B176" s="4">
        <v>5920006182</v>
      </c>
      <c r="C176" s="3" t="s">
        <v>1446</v>
      </c>
      <c r="D176" s="5" t="s">
        <v>3081</v>
      </c>
      <c r="E176" s="5" t="s">
        <v>1447</v>
      </c>
      <c r="F176" s="3" t="s">
        <v>18</v>
      </c>
      <c r="G176" s="7">
        <v>0</v>
      </c>
      <c r="H176" s="7">
        <v>0</v>
      </c>
      <c r="I176" s="144">
        <v>19</v>
      </c>
      <c r="J176" s="7">
        <v>3.5</v>
      </c>
      <c r="K176" s="8">
        <f t="shared" si="14"/>
        <v>66.5</v>
      </c>
      <c r="L176" s="8">
        <f t="shared" si="15"/>
        <v>4.6550000000000002</v>
      </c>
      <c r="M176" s="24">
        <f t="shared" si="17"/>
        <v>71.160000000000011</v>
      </c>
      <c r="N176" s="24">
        <f t="shared" si="12"/>
        <v>71.160000000000011</v>
      </c>
      <c r="O176" s="24">
        <f t="shared" si="13"/>
        <v>71.160000000000011</v>
      </c>
      <c r="P176" s="203">
        <v>0</v>
      </c>
      <c r="Q176" s="8">
        <v>4.66</v>
      </c>
      <c r="R176" s="8">
        <f t="shared" si="16"/>
        <v>4.66</v>
      </c>
    </row>
    <row r="177" spans="1:18" ht="24" customHeight="1" x14ac:dyDescent="0.4">
      <c r="A177" s="10">
        <v>173</v>
      </c>
      <c r="B177" s="4">
        <v>5920006183</v>
      </c>
      <c r="C177" s="3" t="s">
        <v>1448</v>
      </c>
      <c r="D177" s="5" t="s">
        <v>3092</v>
      </c>
      <c r="E177" s="5" t="s">
        <v>1449</v>
      </c>
      <c r="F177" s="3" t="s">
        <v>3464</v>
      </c>
      <c r="G177" s="7">
        <v>1071.0899999999999</v>
      </c>
      <c r="H177" s="7">
        <v>70.09</v>
      </c>
      <c r="I177" s="144">
        <v>31</v>
      </c>
      <c r="J177" s="7">
        <v>3.5</v>
      </c>
      <c r="K177" s="8">
        <f t="shared" si="14"/>
        <v>108.5</v>
      </c>
      <c r="L177" s="8">
        <f t="shared" si="15"/>
        <v>7.5950000000000006</v>
      </c>
      <c r="M177" s="24">
        <f t="shared" si="17"/>
        <v>116.10000000000001</v>
      </c>
      <c r="N177" s="24">
        <f t="shared" si="12"/>
        <v>1187.1899999999998</v>
      </c>
      <c r="O177" s="24">
        <f t="shared" si="13"/>
        <v>1187.1899999999998</v>
      </c>
      <c r="P177" s="203">
        <v>70.09</v>
      </c>
      <c r="Q177" s="8">
        <v>7.6</v>
      </c>
      <c r="R177" s="8">
        <f t="shared" si="16"/>
        <v>77.69</v>
      </c>
    </row>
    <row r="178" spans="1:18" ht="24" customHeight="1" x14ac:dyDescent="0.4">
      <c r="A178" s="10">
        <v>174</v>
      </c>
      <c r="B178" s="4">
        <v>5920006184</v>
      </c>
      <c r="C178" s="3" t="s">
        <v>1386</v>
      </c>
      <c r="D178" s="5" t="s">
        <v>1363</v>
      </c>
      <c r="E178" s="5" t="s">
        <v>1387</v>
      </c>
      <c r="F178" s="3" t="s">
        <v>3464</v>
      </c>
      <c r="G178" s="7">
        <v>460.65</v>
      </c>
      <c r="H178" s="7">
        <v>30.15</v>
      </c>
      <c r="I178" s="144">
        <v>21</v>
      </c>
      <c r="J178" s="7">
        <v>3.5</v>
      </c>
      <c r="K178" s="8">
        <f t="shared" si="14"/>
        <v>73.5</v>
      </c>
      <c r="L178" s="8">
        <f t="shared" si="15"/>
        <v>5.1450000000000005</v>
      </c>
      <c r="M178" s="24">
        <f t="shared" si="17"/>
        <v>78.650000000000006</v>
      </c>
      <c r="N178" s="24">
        <f t="shared" si="12"/>
        <v>539.29999999999995</v>
      </c>
      <c r="O178" s="24">
        <f t="shared" si="13"/>
        <v>539.29999999999995</v>
      </c>
      <c r="P178" s="203">
        <v>30.15</v>
      </c>
      <c r="Q178" s="8">
        <v>5.15</v>
      </c>
      <c r="R178" s="8">
        <f t="shared" si="16"/>
        <v>35.299999999999997</v>
      </c>
    </row>
    <row r="179" spans="1:18" ht="24" customHeight="1" x14ac:dyDescent="0.4">
      <c r="A179" s="10">
        <v>175</v>
      </c>
      <c r="B179" s="4">
        <v>5920006185</v>
      </c>
      <c r="C179" s="3" t="s">
        <v>1383</v>
      </c>
      <c r="D179" s="5" t="s">
        <v>1384</v>
      </c>
      <c r="E179" s="5" t="s">
        <v>1385</v>
      </c>
      <c r="F179" s="3" t="s">
        <v>3464</v>
      </c>
      <c r="G179" s="7">
        <v>116.11</v>
      </c>
      <c r="H179" s="7">
        <v>7.61</v>
      </c>
      <c r="I179" s="144">
        <v>27</v>
      </c>
      <c r="J179" s="7">
        <v>3.5</v>
      </c>
      <c r="K179" s="8">
        <f t="shared" si="14"/>
        <v>94.5</v>
      </c>
      <c r="L179" s="8">
        <f t="shared" si="15"/>
        <v>6.6150000000000002</v>
      </c>
      <c r="M179" s="24">
        <f t="shared" si="17"/>
        <v>101.12</v>
      </c>
      <c r="N179" s="24">
        <f t="shared" si="12"/>
        <v>217.23000000000002</v>
      </c>
      <c r="O179" s="24">
        <f t="shared" si="13"/>
        <v>217.23000000000002</v>
      </c>
      <c r="P179" s="203">
        <v>7.61</v>
      </c>
      <c r="Q179" s="8">
        <v>6.62</v>
      </c>
      <c r="R179" s="8">
        <f t="shared" si="16"/>
        <v>14.23</v>
      </c>
    </row>
    <row r="180" spans="1:18" ht="24" customHeight="1" x14ac:dyDescent="0.4">
      <c r="A180" s="10">
        <v>176</v>
      </c>
      <c r="B180" s="4">
        <v>5920006186</v>
      </c>
      <c r="C180" s="3" t="s">
        <v>1388</v>
      </c>
      <c r="D180" s="5" t="s">
        <v>1370</v>
      </c>
      <c r="E180" s="5" t="s">
        <v>1389</v>
      </c>
      <c r="F180" s="3" t="s">
        <v>3464</v>
      </c>
      <c r="G180" s="7">
        <v>191.01</v>
      </c>
      <c r="H180" s="7">
        <v>12.51</v>
      </c>
      <c r="I180" s="144">
        <v>10</v>
      </c>
      <c r="J180" s="7">
        <v>3.5</v>
      </c>
      <c r="K180" s="8">
        <f t="shared" si="14"/>
        <v>35</v>
      </c>
      <c r="L180" s="8">
        <f t="shared" si="15"/>
        <v>2.4500000000000002</v>
      </c>
      <c r="M180" s="24">
        <f t="shared" si="17"/>
        <v>37.450000000000003</v>
      </c>
      <c r="N180" s="24">
        <f t="shared" si="12"/>
        <v>228.45999999999998</v>
      </c>
      <c r="O180" s="24">
        <f t="shared" si="13"/>
        <v>228.45999999999998</v>
      </c>
      <c r="P180" s="203">
        <v>12.51</v>
      </c>
      <c r="Q180" s="8">
        <v>2.4500000000000002</v>
      </c>
      <c r="R180" s="8">
        <f t="shared" si="16"/>
        <v>14.96</v>
      </c>
    </row>
    <row r="181" spans="1:18" ht="24" customHeight="1" x14ac:dyDescent="0.4">
      <c r="A181" s="10">
        <v>177</v>
      </c>
      <c r="B181" s="4">
        <v>5920006187</v>
      </c>
      <c r="C181" s="3" t="s">
        <v>1377</v>
      </c>
      <c r="D181" s="5" t="s">
        <v>1370</v>
      </c>
      <c r="E181" s="5" t="s">
        <v>1378</v>
      </c>
      <c r="F181" s="3" t="s">
        <v>3464</v>
      </c>
      <c r="G181" s="7">
        <v>247.19</v>
      </c>
      <c r="H181" s="7">
        <v>16.190000000000001</v>
      </c>
      <c r="I181" s="144">
        <v>7</v>
      </c>
      <c r="J181" s="7">
        <v>3.5</v>
      </c>
      <c r="K181" s="8">
        <f t="shared" si="14"/>
        <v>24.5</v>
      </c>
      <c r="L181" s="8">
        <f t="shared" si="15"/>
        <v>1.7150000000000001</v>
      </c>
      <c r="M181" s="24">
        <f t="shared" si="17"/>
        <v>26.220000000000002</v>
      </c>
      <c r="N181" s="24">
        <f t="shared" si="12"/>
        <v>273.41000000000003</v>
      </c>
      <c r="O181" s="24">
        <f t="shared" si="13"/>
        <v>273.41000000000003</v>
      </c>
      <c r="P181" s="203">
        <v>16.190000000000001</v>
      </c>
      <c r="Q181" s="8">
        <v>1.72</v>
      </c>
      <c r="R181" s="8">
        <f t="shared" si="16"/>
        <v>17.91</v>
      </c>
    </row>
    <row r="182" spans="1:18" ht="24" customHeight="1" x14ac:dyDescent="0.4">
      <c r="A182" s="10">
        <v>178</v>
      </c>
      <c r="B182" s="4">
        <v>5920006188</v>
      </c>
      <c r="C182" s="3" t="s">
        <v>1381</v>
      </c>
      <c r="D182" s="5" t="s">
        <v>1363</v>
      </c>
      <c r="E182" s="5" t="s">
        <v>1382</v>
      </c>
      <c r="F182" s="3" t="s">
        <v>3464</v>
      </c>
      <c r="G182" s="7">
        <v>479.37</v>
      </c>
      <c r="H182" s="7">
        <v>31.37</v>
      </c>
      <c r="I182" s="144">
        <v>39</v>
      </c>
      <c r="J182" s="7">
        <v>3.5</v>
      </c>
      <c r="K182" s="8">
        <f t="shared" si="14"/>
        <v>136.5</v>
      </c>
      <c r="L182" s="8">
        <f t="shared" si="15"/>
        <v>9.5550000000000015</v>
      </c>
      <c r="M182" s="24">
        <f t="shared" si="17"/>
        <v>146.06</v>
      </c>
      <c r="N182" s="24">
        <f t="shared" si="12"/>
        <v>625.43000000000006</v>
      </c>
      <c r="O182" s="24">
        <f t="shared" si="13"/>
        <v>625.43000000000006</v>
      </c>
      <c r="P182" s="203">
        <v>31.37</v>
      </c>
      <c r="Q182" s="8">
        <v>9.56</v>
      </c>
      <c r="R182" s="8">
        <f t="shared" si="16"/>
        <v>40.93</v>
      </c>
    </row>
    <row r="183" spans="1:18" ht="24" customHeight="1" x14ac:dyDescent="0.4">
      <c r="A183" s="10">
        <v>179</v>
      </c>
      <c r="B183" s="4">
        <v>5920006189</v>
      </c>
      <c r="C183" s="3" t="s">
        <v>1379</v>
      </c>
      <c r="D183" s="5" t="s">
        <v>1363</v>
      </c>
      <c r="E183" s="5" t="s">
        <v>1380</v>
      </c>
      <c r="F183" s="3" t="s">
        <v>3464</v>
      </c>
      <c r="G183" s="7">
        <v>333.32</v>
      </c>
      <c r="H183" s="7">
        <v>21.82</v>
      </c>
      <c r="I183" s="144">
        <v>17</v>
      </c>
      <c r="J183" s="7">
        <v>3.5</v>
      </c>
      <c r="K183" s="8">
        <f t="shared" si="14"/>
        <v>59.5</v>
      </c>
      <c r="L183" s="8">
        <f t="shared" si="15"/>
        <v>4.165</v>
      </c>
      <c r="M183" s="24">
        <f t="shared" si="17"/>
        <v>63.669999999999995</v>
      </c>
      <c r="N183" s="24">
        <f t="shared" si="12"/>
        <v>396.99</v>
      </c>
      <c r="O183" s="24">
        <f t="shared" si="13"/>
        <v>396.99</v>
      </c>
      <c r="P183" s="203">
        <v>21.82</v>
      </c>
      <c r="Q183" s="8">
        <v>4.17</v>
      </c>
      <c r="R183" s="8">
        <f t="shared" si="16"/>
        <v>25.990000000000002</v>
      </c>
    </row>
    <row r="184" spans="1:18" ht="24" customHeight="1" x14ac:dyDescent="0.4">
      <c r="A184" s="10">
        <v>180</v>
      </c>
      <c r="B184" s="4">
        <v>5920006190</v>
      </c>
      <c r="C184" s="3" t="s">
        <v>1375</v>
      </c>
      <c r="D184" s="5" t="s">
        <v>1363</v>
      </c>
      <c r="E184" s="5" t="s">
        <v>1376</v>
      </c>
      <c r="F184" s="3" t="s">
        <v>3464</v>
      </c>
      <c r="G184" s="7">
        <v>273.39999999999998</v>
      </c>
      <c r="H184" s="7">
        <v>17.899999999999999</v>
      </c>
      <c r="I184" s="144">
        <v>11</v>
      </c>
      <c r="J184" s="7">
        <v>3.5</v>
      </c>
      <c r="K184" s="8">
        <f t="shared" si="14"/>
        <v>38.5</v>
      </c>
      <c r="L184" s="8">
        <f t="shared" si="15"/>
        <v>2.6950000000000003</v>
      </c>
      <c r="M184" s="24">
        <f t="shared" si="17"/>
        <v>41.199999999999996</v>
      </c>
      <c r="N184" s="24">
        <f t="shared" si="12"/>
        <v>314.59999999999997</v>
      </c>
      <c r="O184" s="24">
        <f t="shared" si="13"/>
        <v>314.59999999999997</v>
      </c>
      <c r="P184" s="203">
        <v>17.899999999999999</v>
      </c>
      <c r="Q184" s="8">
        <v>2.7</v>
      </c>
      <c r="R184" s="8">
        <f t="shared" si="16"/>
        <v>20.599999999999998</v>
      </c>
    </row>
    <row r="185" spans="1:18" ht="24" customHeight="1" x14ac:dyDescent="0.4">
      <c r="A185" s="10">
        <v>181</v>
      </c>
      <c r="B185" s="4">
        <v>5920006191</v>
      </c>
      <c r="C185" s="3" t="s">
        <v>1373</v>
      </c>
      <c r="D185" s="5" t="s">
        <v>1363</v>
      </c>
      <c r="E185" s="5" t="s">
        <v>1374</v>
      </c>
      <c r="F185" s="3" t="s">
        <v>3464</v>
      </c>
      <c r="G185" s="7">
        <v>1655.3</v>
      </c>
      <c r="H185" s="7">
        <v>108.3</v>
      </c>
      <c r="I185" s="144">
        <v>79</v>
      </c>
      <c r="J185" s="7">
        <v>3.5</v>
      </c>
      <c r="K185" s="8">
        <f t="shared" si="14"/>
        <v>276.5</v>
      </c>
      <c r="L185" s="8">
        <f t="shared" si="15"/>
        <v>19.355</v>
      </c>
      <c r="M185" s="24">
        <f t="shared" si="17"/>
        <v>295.86</v>
      </c>
      <c r="N185" s="24">
        <f t="shared" si="12"/>
        <v>1951.1599999999999</v>
      </c>
      <c r="O185" s="24">
        <f t="shared" si="13"/>
        <v>1951.1599999999999</v>
      </c>
      <c r="P185" s="203">
        <v>108.3</v>
      </c>
      <c r="Q185" s="8">
        <v>19.36</v>
      </c>
      <c r="R185" s="8">
        <f t="shared" si="16"/>
        <v>127.66</v>
      </c>
    </row>
    <row r="186" spans="1:18" ht="24" customHeight="1" x14ac:dyDescent="0.4">
      <c r="A186" s="10">
        <v>182</v>
      </c>
      <c r="B186" s="4">
        <v>5920006192</v>
      </c>
      <c r="C186" s="3" t="s">
        <v>1371</v>
      </c>
      <c r="D186" s="5" t="s">
        <v>1363</v>
      </c>
      <c r="E186" s="5" t="s">
        <v>1372</v>
      </c>
      <c r="F186" s="3" t="s">
        <v>3464</v>
      </c>
      <c r="G186" s="7">
        <v>505.59</v>
      </c>
      <c r="H186" s="7">
        <v>33.090000000000003</v>
      </c>
      <c r="I186" s="144">
        <v>53</v>
      </c>
      <c r="J186" s="7">
        <v>3.5</v>
      </c>
      <c r="K186" s="8">
        <f t="shared" si="14"/>
        <v>185.5</v>
      </c>
      <c r="L186" s="8">
        <f t="shared" si="15"/>
        <v>12.985000000000001</v>
      </c>
      <c r="M186" s="24">
        <f t="shared" si="17"/>
        <v>198.48999999999998</v>
      </c>
      <c r="N186" s="24">
        <f t="shared" si="12"/>
        <v>704.07999999999993</v>
      </c>
      <c r="O186" s="24">
        <f t="shared" si="13"/>
        <v>704.07999999999993</v>
      </c>
      <c r="P186" s="203">
        <v>33.090000000000003</v>
      </c>
      <c r="Q186" s="8">
        <v>12.99</v>
      </c>
      <c r="R186" s="8">
        <f t="shared" si="16"/>
        <v>46.080000000000005</v>
      </c>
    </row>
    <row r="187" spans="1:18" ht="24" customHeight="1" x14ac:dyDescent="0.4">
      <c r="A187" s="10">
        <v>183</v>
      </c>
      <c r="B187" s="4">
        <v>5920006193</v>
      </c>
      <c r="C187" s="3" t="s">
        <v>1367</v>
      </c>
      <c r="D187" s="5" t="s">
        <v>1363</v>
      </c>
      <c r="E187" s="5" t="s">
        <v>1368</v>
      </c>
      <c r="F187" s="3" t="s">
        <v>3464</v>
      </c>
      <c r="G187" s="7">
        <v>232.21</v>
      </c>
      <c r="H187" s="7">
        <v>15.21</v>
      </c>
      <c r="I187" s="144">
        <v>5</v>
      </c>
      <c r="J187" s="7">
        <v>3.5</v>
      </c>
      <c r="K187" s="8">
        <f t="shared" si="14"/>
        <v>17.5</v>
      </c>
      <c r="L187" s="8">
        <f t="shared" si="15"/>
        <v>1.2250000000000001</v>
      </c>
      <c r="M187" s="24">
        <f t="shared" si="17"/>
        <v>18.73</v>
      </c>
      <c r="N187" s="24">
        <f t="shared" si="12"/>
        <v>250.94</v>
      </c>
      <c r="O187" s="24">
        <f t="shared" si="13"/>
        <v>250.94</v>
      </c>
      <c r="P187" s="203">
        <v>15.21</v>
      </c>
      <c r="Q187" s="8">
        <v>1.23</v>
      </c>
      <c r="R187" s="8">
        <f t="shared" si="16"/>
        <v>16.440000000000001</v>
      </c>
    </row>
    <row r="188" spans="1:18" ht="24" customHeight="1" x14ac:dyDescent="0.4">
      <c r="A188" s="10">
        <v>184</v>
      </c>
      <c r="B188" s="4">
        <v>5920006194</v>
      </c>
      <c r="C188" s="3" t="s">
        <v>1369</v>
      </c>
      <c r="D188" s="5" t="s">
        <v>1370</v>
      </c>
      <c r="E188" s="5" t="s">
        <v>1368</v>
      </c>
      <c r="F188" s="3" t="s">
        <v>3464</v>
      </c>
      <c r="G188" s="7">
        <v>202.24</v>
      </c>
      <c r="H188" s="7">
        <v>13.24</v>
      </c>
      <c r="I188" s="144">
        <v>11</v>
      </c>
      <c r="J188" s="7">
        <v>3.5</v>
      </c>
      <c r="K188" s="8">
        <f t="shared" si="14"/>
        <v>38.5</v>
      </c>
      <c r="L188" s="8">
        <f t="shared" si="15"/>
        <v>2.6950000000000003</v>
      </c>
      <c r="M188" s="24">
        <f t="shared" si="17"/>
        <v>41.199999999999996</v>
      </c>
      <c r="N188" s="24">
        <f t="shared" si="12"/>
        <v>243.44</v>
      </c>
      <c r="O188" s="24">
        <f t="shared" si="13"/>
        <v>243.44</v>
      </c>
      <c r="P188" s="203">
        <v>13.24</v>
      </c>
      <c r="Q188" s="8">
        <v>2.7</v>
      </c>
      <c r="R188" s="8">
        <f t="shared" si="16"/>
        <v>15.940000000000001</v>
      </c>
    </row>
    <row r="189" spans="1:18" ht="24" customHeight="1" x14ac:dyDescent="0.4">
      <c r="A189" s="10">
        <v>185</v>
      </c>
      <c r="B189" s="4">
        <v>5920006195</v>
      </c>
      <c r="C189" s="3" t="s">
        <v>1365</v>
      </c>
      <c r="D189" s="5" t="s">
        <v>1363</v>
      </c>
      <c r="E189" s="5" t="s">
        <v>1366</v>
      </c>
      <c r="F189" s="3" t="s">
        <v>3466</v>
      </c>
      <c r="G189" s="7">
        <v>243.44</v>
      </c>
      <c r="H189" s="7">
        <v>15.94</v>
      </c>
      <c r="I189" s="144">
        <v>14</v>
      </c>
      <c r="J189" s="7">
        <v>3.5</v>
      </c>
      <c r="K189" s="8">
        <f t="shared" si="14"/>
        <v>49</v>
      </c>
      <c r="L189" s="8">
        <f t="shared" si="15"/>
        <v>3.43</v>
      </c>
      <c r="M189" s="24">
        <f t="shared" si="17"/>
        <v>52.43</v>
      </c>
      <c r="N189" s="24">
        <f t="shared" si="12"/>
        <v>295.87</v>
      </c>
      <c r="O189" s="24">
        <f t="shared" si="13"/>
        <v>295.87</v>
      </c>
      <c r="P189" s="203">
        <v>15.94</v>
      </c>
      <c r="Q189" s="8">
        <v>3.43</v>
      </c>
      <c r="R189" s="8">
        <f t="shared" si="16"/>
        <v>19.37</v>
      </c>
    </row>
    <row r="190" spans="1:18" ht="24" customHeight="1" x14ac:dyDescent="0.4">
      <c r="A190" s="10">
        <v>186</v>
      </c>
      <c r="B190" s="4">
        <v>5920006196</v>
      </c>
      <c r="C190" s="3" t="s">
        <v>1362</v>
      </c>
      <c r="D190" s="5" t="s">
        <v>1363</v>
      </c>
      <c r="E190" s="5" t="s">
        <v>1364</v>
      </c>
      <c r="F190" s="3" t="s">
        <v>3464</v>
      </c>
      <c r="G190" s="7">
        <v>666.62</v>
      </c>
      <c r="H190" s="7">
        <v>43.62</v>
      </c>
      <c r="I190" s="144">
        <v>30</v>
      </c>
      <c r="J190" s="7">
        <v>3.5</v>
      </c>
      <c r="K190" s="8">
        <f t="shared" si="14"/>
        <v>105</v>
      </c>
      <c r="L190" s="8">
        <f t="shared" si="15"/>
        <v>7.3500000000000005</v>
      </c>
      <c r="M190" s="24">
        <f t="shared" si="17"/>
        <v>112.35</v>
      </c>
      <c r="N190" s="24">
        <f t="shared" si="12"/>
        <v>778.97</v>
      </c>
      <c r="O190" s="24">
        <f t="shared" si="13"/>
        <v>778.97</v>
      </c>
      <c r="P190" s="203">
        <v>43.62</v>
      </c>
      <c r="Q190" s="8">
        <v>7.35</v>
      </c>
      <c r="R190" s="8">
        <f t="shared" si="16"/>
        <v>50.97</v>
      </c>
    </row>
    <row r="191" spans="1:18" ht="24" customHeight="1" x14ac:dyDescent="0.4">
      <c r="A191" s="10">
        <v>187</v>
      </c>
      <c r="B191" s="4">
        <v>5920006197</v>
      </c>
      <c r="C191" s="3" t="s">
        <v>1355</v>
      </c>
      <c r="D191" s="5" t="s">
        <v>1356</v>
      </c>
      <c r="E191" s="5" t="s">
        <v>1357</v>
      </c>
      <c r="F191" s="3" t="s">
        <v>3464</v>
      </c>
      <c r="G191" s="7">
        <v>456.9</v>
      </c>
      <c r="H191" s="7">
        <v>29.9</v>
      </c>
      <c r="I191" s="144">
        <v>17</v>
      </c>
      <c r="J191" s="7">
        <v>3.5</v>
      </c>
      <c r="K191" s="8">
        <f t="shared" si="14"/>
        <v>59.5</v>
      </c>
      <c r="L191" s="8">
        <f t="shared" si="15"/>
        <v>4.165</v>
      </c>
      <c r="M191" s="24">
        <f t="shared" si="17"/>
        <v>63.669999999999995</v>
      </c>
      <c r="N191" s="24">
        <f t="shared" si="12"/>
        <v>520.56999999999994</v>
      </c>
      <c r="O191" s="24">
        <f t="shared" si="13"/>
        <v>520.56999999999994</v>
      </c>
      <c r="P191" s="203">
        <v>29.9</v>
      </c>
      <c r="Q191" s="8">
        <v>4.17</v>
      </c>
      <c r="R191" s="8">
        <f t="shared" si="16"/>
        <v>34.07</v>
      </c>
    </row>
    <row r="192" spans="1:18" ht="24" customHeight="1" x14ac:dyDescent="0.4">
      <c r="A192" s="10">
        <v>188</v>
      </c>
      <c r="B192" s="4">
        <v>5920006198</v>
      </c>
      <c r="C192" s="3" t="s">
        <v>2091</v>
      </c>
      <c r="D192" s="5" t="s">
        <v>2092</v>
      </c>
      <c r="E192" s="5" t="s">
        <v>2093</v>
      </c>
      <c r="F192" s="3" t="s">
        <v>18</v>
      </c>
      <c r="G192" s="7">
        <v>0</v>
      </c>
      <c r="H192" s="7">
        <v>0</v>
      </c>
      <c r="I192" s="144">
        <v>14</v>
      </c>
      <c r="J192" s="7">
        <v>3.5</v>
      </c>
      <c r="K192" s="8">
        <f t="shared" si="14"/>
        <v>49</v>
      </c>
      <c r="L192" s="8">
        <f t="shared" si="15"/>
        <v>3.43</v>
      </c>
      <c r="M192" s="24">
        <f t="shared" si="17"/>
        <v>52.43</v>
      </c>
      <c r="N192" s="24">
        <f t="shared" si="12"/>
        <v>52.43</v>
      </c>
      <c r="O192" s="24">
        <f t="shared" si="13"/>
        <v>52.43</v>
      </c>
      <c r="P192" s="203">
        <v>0</v>
      </c>
      <c r="Q192" s="8">
        <v>3.43</v>
      </c>
      <c r="R192" s="8">
        <f t="shared" si="16"/>
        <v>3.43</v>
      </c>
    </row>
    <row r="193" spans="1:20" ht="24" customHeight="1" x14ac:dyDescent="0.4">
      <c r="A193" s="10">
        <v>189</v>
      </c>
      <c r="B193" s="4">
        <v>5920006199</v>
      </c>
      <c r="C193" s="3" t="s">
        <v>2089</v>
      </c>
      <c r="D193" s="5" t="s">
        <v>2090</v>
      </c>
      <c r="E193" s="5" t="s">
        <v>2353</v>
      </c>
      <c r="F193" s="3" t="s">
        <v>18</v>
      </c>
      <c r="G193" s="7">
        <v>0</v>
      </c>
      <c r="H193" s="7">
        <v>0</v>
      </c>
      <c r="I193" s="144">
        <v>3</v>
      </c>
      <c r="J193" s="7">
        <v>3.5</v>
      </c>
      <c r="K193" s="8">
        <f t="shared" si="14"/>
        <v>10.5</v>
      </c>
      <c r="L193" s="8">
        <f t="shared" si="15"/>
        <v>0.7350000000000001</v>
      </c>
      <c r="M193" s="24">
        <f t="shared" si="17"/>
        <v>11.24</v>
      </c>
      <c r="N193" s="24">
        <f t="shared" si="12"/>
        <v>11.24</v>
      </c>
      <c r="O193" s="24">
        <f t="shared" si="13"/>
        <v>11.24</v>
      </c>
      <c r="P193" s="203">
        <v>0</v>
      </c>
      <c r="Q193" s="8">
        <v>0.74</v>
      </c>
      <c r="R193" s="8">
        <f t="shared" si="16"/>
        <v>0.74</v>
      </c>
    </row>
    <row r="194" spans="1:20" ht="24" customHeight="1" x14ac:dyDescent="0.4">
      <c r="A194" s="10">
        <v>190</v>
      </c>
      <c r="B194" s="4">
        <v>5920006200</v>
      </c>
      <c r="C194" s="3" t="s">
        <v>2094</v>
      </c>
      <c r="D194" s="5" t="s">
        <v>2095</v>
      </c>
      <c r="E194" s="5" t="s">
        <v>2096</v>
      </c>
      <c r="F194" s="3" t="s">
        <v>3464</v>
      </c>
      <c r="G194" s="7">
        <v>1340.73</v>
      </c>
      <c r="H194" s="7">
        <v>87.73</v>
      </c>
      <c r="I194" s="144">
        <v>126</v>
      </c>
      <c r="J194" s="7">
        <v>3.5</v>
      </c>
      <c r="K194" s="8">
        <f t="shared" si="14"/>
        <v>441</v>
      </c>
      <c r="L194" s="8">
        <f t="shared" si="15"/>
        <v>30.870000000000005</v>
      </c>
      <c r="M194" s="24">
        <f t="shared" si="17"/>
        <v>471.87</v>
      </c>
      <c r="N194" s="24">
        <f t="shared" si="12"/>
        <v>1812.6</v>
      </c>
      <c r="O194" s="24">
        <f t="shared" si="13"/>
        <v>1812.6</v>
      </c>
      <c r="P194" s="203">
        <v>87.73</v>
      </c>
      <c r="Q194" s="8">
        <v>30.87</v>
      </c>
      <c r="R194" s="8">
        <f t="shared" si="16"/>
        <v>118.60000000000001</v>
      </c>
    </row>
    <row r="195" spans="1:20" ht="24" customHeight="1" x14ac:dyDescent="0.4">
      <c r="A195" s="10">
        <v>191</v>
      </c>
      <c r="B195" s="4">
        <v>5920006201</v>
      </c>
      <c r="C195" s="3" t="s">
        <v>2127</v>
      </c>
      <c r="D195" s="5" t="s">
        <v>2227</v>
      </c>
      <c r="E195" s="5" t="s">
        <v>2128</v>
      </c>
      <c r="F195" s="3" t="s">
        <v>3464</v>
      </c>
      <c r="G195" s="7">
        <v>610.45000000000005</v>
      </c>
      <c r="H195" s="7">
        <v>39.950000000000003</v>
      </c>
      <c r="I195" s="144">
        <v>26</v>
      </c>
      <c r="J195" s="7">
        <v>3.5</v>
      </c>
      <c r="K195" s="8">
        <f t="shared" si="14"/>
        <v>91</v>
      </c>
      <c r="L195" s="8">
        <f t="shared" si="15"/>
        <v>6.370000000000001</v>
      </c>
      <c r="M195" s="24">
        <f t="shared" si="17"/>
        <v>97.37</v>
      </c>
      <c r="N195" s="24">
        <f t="shared" si="12"/>
        <v>707.82</v>
      </c>
      <c r="O195" s="24">
        <f t="shared" si="13"/>
        <v>707.82</v>
      </c>
      <c r="P195" s="203">
        <v>39.950000000000003</v>
      </c>
      <c r="Q195" s="8">
        <v>6.37</v>
      </c>
      <c r="R195" s="8">
        <f t="shared" si="16"/>
        <v>46.32</v>
      </c>
    </row>
    <row r="196" spans="1:20" ht="24" customHeight="1" x14ac:dyDescent="0.4">
      <c r="A196" s="10">
        <v>192</v>
      </c>
      <c r="B196" s="4">
        <v>5920006202</v>
      </c>
      <c r="C196" s="3" t="s">
        <v>2097</v>
      </c>
      <c r="D196" s="5" t="s">
        <v>2354</v>
      </c>
      <c r="E196" s="5" t="s">
        <v>2239</v>
      </c>
      <c r="F196" s="3" t="s">
        <v>3468</v>
      </c>
      <c r="G196" s="7">
        <v>434.42</v>
      </c>
      <c r="H196" s="7">
        <v>28.42</v>
      </c>
      <c r="I196" s="144">
        <v>26</v>
      </c>
      <c r="J196" s="7">
        <v>3.5</v>
      </c>
      <c r="K196" s="8">
        <f t="shared" si="14"/>
        <v>91</v>
      </c>
      <c r="L196" s="8">
        <f t="shared" si="15"/>
        <v>6.370000000000001</v>
      </c>
      <c r="M196" s="24">
        <f t="shared" si="17"/>
        <v>97.37</v>
      </c>
      <c r="N196" s="24">
        <f t="shared" si="12"/>
        <v>531.79</v>
      </c>
      <c r="O196" s="24">
        <f t="shared" si="13"/>
        <v>531.79</v>
      </c>
      <c r="P196" s="203">
        <v>28.42</v>
      </c>
      <c r="Q196" s="8">
        <v>6.37</v>
      </c>
      <c r="R196" s="8">
        <f t="shared" si="16"/>
        <v>34.79</v>
      </c>
    </row>
    <row r="197" spans="1:20" ht="24" customHeight="1" x14ac:dyDescent="0.4">
      <c r="A197" s="10">
        <v>193</v>
      </c>
      <c r="B197" s="4">
        <v>5920006203</v>
      </c>
      <c r="C197" s="3" t="s">
        <v>2098</v>
      </c>
      <c r="D197" s="5" t="s">
        <v>2099</v>
      </c>
      <c r="E197" s="5" t="s">
        <v>2100</v>
      </c>
      <c r="F197" s="3" t="s">
        <v>18</v>
      </c>
      <c r="G197" s="7">
        <v>0</v>
      </c>
      <c r="H197" s="7">
        <v>0</v>
      </c>
      <c r="I197" s="144">
        <v>49</v>
      </c>
      <c r="J197" s="7">
        <v>3.5</v>
      </c>
      <c r="K197" s="8">
        <f t="shared" si="14"/>
        <v>171.5</v>
      </c>
      <c r="L197" s="8">
        <f t="shared" si="15"/>
        <v>12.005000000000001</v>
      </c>
      <c r="M197" s="24">
        <f t="shared" si="17"/>
        <v>183.51</v>
      </c>
      <c r="N197" s="24">
        <f t="shared" ref="N197:N260" si="18">SUM(G197+M197)</f>
        <v>183.51</v>
      </c>
      <c r="O197" s="24">
        <f t="shared" ref="O197:O260" si="19">N197</f>
        <v>183.51</v>
      </c>
      <c r="P197" s="203">
        <v>0</v>
      </c>
      <c r="Q197" s="8">
        <v>12.01</v>
      </c>
      <c r="R197" s="8">
        <f t="shared" si="16"/>
        <v>12.01</v>
      </c>
    </row>
    <row r="198" spans="1:20" ht="24" customHeight="1" x14ac:dyDescent="0.4">
      <c r="A198" s="10">
        <v>194</v>
      </c>
      <c r="B198" s="4">
        <v>5920006204</v>
      </c>
      <c r="C198" s="3" t="s">
        <v>1403</v>
      </c>
      <c r="D198" s="5" t="s">
        <v>1356</v>
      </c>
      <c r="E198" s="5" t="s">
        <v>1404</v>
      </c>
      <c r="F198" s="3" t="s">
        <v>3464</v>
      </c>
      <c r="G198" s="7">
        <v>1101.05</v>
      </c>
      <c r="H198" s="7">
        <v>72.05</v>
      </c>
      <c r="I198" s="144">
        <v>83</v>
      </c>
      <c r="J198" s="7">
        <v>3.5</v>
      </c>
      <c r="K198" s="8">
        <f t="shared" ref="K198:K261" si="20">SUM(I198*J198)</f>
        <v>290.5</v>
      </c>
      <c r="L198" s="8">
        <f t="shared" ref="L198:L261" si="21">SUM(K198*7%)</f>
        <v>20.335000000000001</v>
      </c>
      <c r="M198" s="24">
        <f t="shared" si="17"/>
        <v>310.83999999999997</v>
      </c>
      <c r="N198" s="24">
        <f t="shared" si="18"/>
        <v>1411.8899999999999</v>
      </c>
      <c r="O198" s="24">
        <f t="shared" si="19"/>
        <v>1411.8899999999999</v>
      </c>
      <c r="P198" s="203">
        <v>72.05</v>
      </c>
      <c r="Q198" s="8">
        <v>20.34</v>
      </c>
      <c r="R198" s="8">
        <f t="shared" ref="R198:R261" si="22">SUM(P198:Q198)</f>
        <v>92.39</v>
      </c>
    </row>
    <row r="199" spans="1:20" ht="24" customHeight="1" x14ac:dyDescent="0.4">
      <c r="A199" s="10">
        <v>195</v>
      </c>
      <c r="B199" s="4">
        <v>5920006205</v>
      </c>
      <c r="C199" s="3" t="s">
        <v>1405</v>
      </c>
      <c r="D199" s="5" t="s">
        <v>1356</v>
      </c>
      <c r="E199" s="5" t="s">
        <v>1406</v>
      </c>
      <c r="F199" s="3" t="s">
        <v>3464</v>
      </c>
      <c r="G199" s="7">
        <v>494.35</v>
      </c>
      <c r="H199" s="7">
        <v>32.35</v>
      </c>
      <c r="I199" s="144">
        <v>22</v>
      </c>
      <c r="J199" s="7">
        <v>3.5</v>
      </c>
      <c r="K199" s="8">
        <f t="shared" si="20"/>
        <v>77</v>
      </c>
      <c r="L199" s="8">
        <f t="shared" si="21"/>
        <v>5.3900000000000006</v>
      </c>
      <c r="M199" s="24">
        <f t="shared" si="17"/>
        <v>82.39</v>
      </c>
      <c r="N199" s="24">
        <f t="shared" si="18"/>
        <v>576.74</v>
      </c>
      <c r="O199" s="24">
        <f t="shared" si="19"/>
        <v>576.74</v>
      </c>
      <c r="P199" s="203">
        <v>32.35</v>
      </c>
      <c r="Q199" s="8">
        <v>5.39</v>
      </c>
      <c r="R199" s="8">
        <f t="shared" si="22"/>
        <v>37.74</v>
      </c>
    </row>
    <row r="200" spans="1:20" ht="24" customHeight="1" x14ac:dyDescent="0.4">
      <c r="A200" s="10">
        <v>196</v>
      </c>
      <c r="B200" s="4">
        <v>5920006206</v>
      </c>
      <c r="C200" s="3" t="s">
        <v>1401</v>
      </c>
      <c r="D200" s="5" t="s">
        <v>1356</v>
      </c>
      <c r="E200" s="5" t="s">
        <v>1402</v>
      </c>
      <c r="F200" s="3" t="s">
        <v>3464</v>
      </c>
      <c r="G200" s="7">
        <v>737.78</v>
      </c>
      <c r="H200" s="7">
        <v>48.28</v>
      </c>
      <c r="I200" s="144">
        <v>37</v>
      </c>
      <c r="J200" s="7">
        <v>3.5</v>
      </c>
      <c r="K200" s="8">
        <f t="shared" si="20"/>
        <v>129.5</v>
      </c>
      <c r="L200" s="8">
        <f t="shared" si="21"/>
        <v>9.0650000000000013</v>
      </c>
      <c r="M200" s="24">
        <f t="shared" ref="M200:M263" si="23">ROUNDUP(K200+L200,2)</f>
        <v>138.57</v>
      </c>
      <c r="N200" s="24">
        <f t="shared" si="18"/>
        <v>876.34999999999991</v>
      </c>
      <c r="O200" s="24">
        <f t="shared" si="19"/>
        <v>876.34999999999991</v>
      </c>
      <c r="P200" s="203">
        <v>48.28</v>
      </c>
      <c r="Q200" s="8">
        <v>9.07</v>
      </c>
      <c r="R200" s="8">
        <f t="shared" si="22"/>
        <v>57.35</v>
      </c>
      <c r="S200" s="171"/>
      <c r="T200" s="171"/>
    </row>
    <row r="201" spans="1:20" ht="24" customHeight="1" x14ac:dyDescent="0.4">
      <c r="A201" s="10">
        <v>197</v>
      </c>
      <c r="B201" s="4">
        <v>5920006207</v>
      </c>
      <c r="C201" s="3" t="s">
        <v>2101</v>
      </c>
      <c r="D201" s="5" t="s">
        <v>2102</v>
      </c>
      <c r="E201" s="5" t="s">
        <v>2103</v>
      </c>
      <c r="F201" s="3" t="s">
        <v>3464</v>
      </c>
      <c r="G201" s="7">
        <v>910.04</v>
      </c>
      <c r="H201" s="7">
        <v>59.54</v>
      </c>
      <c r="I201" s="144">
        <v>1</v>
      </c>
      <c r="J201" s="7">
        <v>3.5</v>
      </c>
      <c r="K201" s="8">
        <f t="shared" si="20"/>
        <v>3.5</v>
      </c>
      <c r="L201" s="8">
        <f t="shared" si="21"/>
        <v>0.24500000000000002</v>
      </c>
      <c r="M201" s="24">
        <f t="shared" si="23"/>
        <v>3.75</v>
      </c>
      <c r="N201" s="24">
        <f t="shared" si="18"/>
        <v>913.79</v>
      </c>
      <c r="O201" s="24">
        <f t="shared" si="19"/>
        <v>913.79</v>
      </c>
      <c r="P201" s="203">
        <v>59.54</v>
      </c>
      <c r="Q201" s="8">
        <v>0.25</v>
      </c>
      <c r="R201" s="8">
        <f t="shared" si="22"/>
        <v>59.79</v>
      </c>
    </row>
    <row r="202" spans="1:20" ht="24" customHeight="1" x14ac:dyDescent="0.4">
      <c r="A202" s="10">
        <v>198</v>
      </c>
      <c r="B202" s="4">
        <v>5920006208</v>
      </c>
      <c r="C202" s="3" t="s">
        <v>2064</v>
      </c>
      <c r="D202" s="5" t="s">
        <v>2065</v>
      </c>
      <c r="E202" s="5" t="s">
        <v>2066</v>
      </c>
      <c r="F202" s="3" t="s">
        <v>3464</v>
      </c>
      <c r="G202" s="7">
        <v>505.59</v>
      </c>
      <c r="H202" s="7">
        <v>33.090000000000003</v>
      </c>
      <c r="I202" s="144">
        <v>13</v>
      </c>
      <c r="J202" s="7">
        <v>3.5</v>
      </c>
      <c r="K202" s="8">
        <f t="shared" si="20"/>
        <v>45.5</v>
      </c>
      <c r="L202" s="8">
        <f t="shared" si="21"/>
        <v>3.1850000000000005</v>
      </c>
      <c r="M202" s="24">
        <f t="shared" si="23"/>
        <v>48.69</v>
      </c>
      <c r="N202" s="24">
        <f t="shared" si="18"/>
        <v>554.28</v>
      </c>
      <c r="O202" s="24">
        <f t="shared" si="19"/>
        <v>554.28</v>
      </c>
      <c r="P202" s="203">
        <v>33.090000000000003</v>
      </c>
      <c r="Q202" s="8">
        <v>3.19</v>
      </c>
      <c r="R202" s="8">
        <f t="shared" si="22"/>
        <v>36.28</v>
      </c>
    </row>
    <row r="203" spans="1:20" ht="24" customHeight="1" x14ac:dyDescent="0.4">
      <c r="A203" s="10">
        <v>199</v>
      </c>
      <c r="B203" s="4">
        <v>5920006209</v>
      </c>
      <c r="C203" s="3" t="s">
        <v>2060</v>
      </c>
      <c r="D203" s="5" t="s">
        <v>3518</v>
      </c>
      <c r="E203" s="5" t="s">
        <v>2352</v>
      </c>
      <c r="F203" s="3" t="s">
        <v>3471</v>
      </c>
      <c r="G203" s="7">
        <v>97.38</v>
      </c>
      <c r="H203" s="7">
        <v>6.38</v>
      </c>
      <c r="I203" s="144">
        <v>12</v>
      </c>
      <c r="J203" s="7">
        <v>3.5</v>
      </c>
      <c r="K203" s="8">
        <f t="shared" si="20"/>
        <v>42</v>
      </c>
      <c r="L203" s="8">
        <f t="shared" si="21"/>
        <v>2.9400000000000004</v>
      </c>
      <c r="M203" s="24">
        <f t="shared" si="23"/>
        <v>44.94</v>
      </c>
      <c r="N203" s="24">
        <f t="shared" si="18"/>
        <v>142.32</v>
      </c>
      <c r="O203" s="24">
        <f t="shared" si="19"/>
        <v>142.32</v>
      </c>
      <c r="P203" s="203">
        <v>6.38</v>
      </c>
      <c r="Q203" s="8">
        <v>2.94</v>
      </c>
      <c r="R203" s="8">
        <f t="shared" si="22"/>
        <v>9.32</v>
      </c>
    </row>
    <row r="204" spans="1:20" ht="24" customHeight="1" x14ac:dyDescent="0.4">
      <c r="A204" s="10">
        <v>200</v>
      </c>
      <c r="B204" s="4">
        <v>5920006210</v>
      </c>
      <c r="C204" s="3" t="s">
        <v>2061</v>
      </c>
      <c r="D204" s="5" t="s">
        <v>2062</v>
      </c>
      <c r="E204" s="5" t="s">
        <v>2063</v>
      </c>
      <c r="F204" s="3" t="s">
        <v>3464</v>
      </c>
      <c r="G204" s="7">
        <v>820.17</v>
      </c>
      <c r="H204" s="7">
        <v>53.67</v>
      </c>
      <c r="I204" s="144">
        <v>36</v>
      </c>
      <c r="J204" s="7">
        <v>3.5</v>
      </c>
      <c r="K204" s="8">
        <f t="shared" si="20"/>
        <v>126</v>
      </c>
      <c r="L204" s="8">
        <f t="shared" si="21"/>
        <v>8.82</v>
      </c>
      <c r="M204" s="24">
        <f t="shared" si="23"/>
        <v>134.82</v>
      </c>
      <c r="N204" s="24">
        <f t="shared" si="18"/>
        <v>954.99</v>
      </c>
      <c r="O204" s="24">
        <f t="shared" si="19"/>
        <v>954.99</v>
      </c>
      <c r="P204" s="203">
        <v>53.67</v>
      </c>
      <c r="Q204" s="8">
        <v>8.82</v>
      </c>
      <c r="R204" s="8">
        <f t="shared" si="22"/>
        <v>62.49</v>
      </c>
    </row>
    <row r="205" spans="1:20" ht="24" customHeight="1" x14ac:dyDescent="0.4">
      <c r="A205" s="10">
        <v>201</v>
      </c>
      <c r="B205" s="4">
        <v>5920006211</v>
      </c>
      <c r="C205" s="3" t="s">
        <v>2058</v>
      </c>
      <c r="D205" s="5" t="s">
        <v>3519</v>
      </c>
      <c r="E205" s="5" t="s">
        <v>2059</v>
      </c>
      <c r="F205" s="3" t="s">
        <v>18</v>
      </c>
      <c r="G205" s="7">
        <v>0</v>
      </c>
      <c r="H205" s="7">
        <v>0</v>
      </c>
      <c r="I205" s="144">
        <v>10</v>
      </c>
      <c r="J205" s="7">
        <v>3.5</v>
      </c>
      <c r="K205" s="8">
        <f t="shared" si="20"/>
        <v>35</v>
      </c>
      <c r="L205" s="8">
        <f t="shared" si="21"/>
        <v>2.4500000000000002</v>
      </c>
      <c r="M205" s="24">
        <f t="shared" si="23"/>
        <v>37.450000000000003</v>
      </c>
      <c r="N205" s="24">
        <f t="shared" si="18"/>
        <v>37.450000000000003</v>
      </c>
      <c r="O205" s="24">
        <f t="shared" si="19"/>
        <v>37.450000000000003</v>
      </c>
      <c r="P205" s="203">
        <v>0</v>
      </c>
      <c r="Q205" s="8">
        <v>2.4500000000000002</v>
      </c>
      <c r="R205" s="8">
        <f t="shared" si="22"/>
        <v>2.4500000000000002</v>
      </c>
    </row>
    <row r="206" spans="1:20" ht="24" customHeight="1" x14ac:dyDescent="0.4">
      <c r="A206" s="10">
        <v>202</v>
      </c>
      <c r="B206" s="4">
        <v>5920006212</v>
      </c>
      <c r="C206" s="3" t="s">
        <v>2056</v>
      </c>
      <c r="D206" s="5" t="s">
        <v>3519</v>
      </c>
      <c r="E206" s="5" t="s">
        <v>2057</v>
      </c>
      <c r="F206" s="3" t="s">
        <v>18</v>
      </c>
      <c r="G206" s="7">
        <v>0</v>
      </c>
      <c r="H206" s="7">
        <v>0</v>
      </c>
      <c r="I206" s="144">
        <v>3</v>
      </c>
      <c r="J206" s="7">
        <v>3.5</v>
      </c>
      <c r="K206" s="8">
        <f t="shared" si="20"/>
        <v>10.5</v>
      </c>
      <c r="L206" s="8">
        <f t="shared" si="21"/>
        <v>0.7350000000000001</v>
      </c>
      <c r="M206" s="24">
        <f t="shared" si="23"/>
        <v>11.24</v>
      </c>
      <c r="N206" s="24">
        <f t="shared" si="18"/>
        <v>11.24</v>
      </c>
      <c r="O206" s="24">
        <f t="shared" si="19"/>
        <v>11.24</v>
      </c>
      <c r="P206" s="203">
        <v>0</v>
      </c>
      <c r="Q206" s="8">
        <v>0.74</v>
      </c>
      <c r="R206" s="8">
        <f t="shared" si="22"/>
        <v>0.74</v>
      </c>
    </row>
    <row r="207" spans="1:20" ht="24" customHeight="1" x14ac:dyDescent="0.4">
      <c r="A207" s="10">
        <v>203</v>
      </c>
      <c r="B207" s="4">
        <v>5920006213</v>
      </c>
      <c r="C207" s="3" t="s">
        <v>2087</v>
      </c>
      <c r="D207" s="5" t="s">
        <v>2226</v>
      </c>
      <c r="E207" s="5" t="s">
        <v>2088</v>
      </c>
      <c r="F207" s="3" t="s">
        <v>3464</v>
      </c>
      <c r="G207" s="7">
        <v>408.22</v>
      </c>
      <c r="H207" s="7">
        <v>26.72</v>
      </c>
      <c r="I207" s="144">
        <v>19</v>
      </c>
      <c r="J207" s="7">
        <v>3.5</v>
      </c>
      <c r="K207" s="8">
        <f t="shared" si="20"/>
        <v>66.5</v>
      </c>
      <c r="L207" s="8">
        <f t="shared" si="21"/>
        <v>4.6550000000000002</v>
      </c>
      <c r="M207" s="24">
        <f t="shared" si="23"/>
        <v>71.160000000000011</v>
      </c>
      <c r="N207" s="24">
        <f t="shared" si="18"/>
        <v>479.38000000000005</v>
      </c>
      <c r="O207" s="24">
        <f t="shared" si="19"/>
        <v>479.38000000000005</v>
      </c>
      <c r="P207" s="203">
        <v>26.72</v>
      </c>
      <c r="Q207" s="8">
        <v>4.66</v>
      </c>
      <c r="R207" s="8">
        <f t="shared" si="22"/>
        <v>31.38</v>
      </c>
    </row>
    <row r="208" spans="1:20" ht="24" customHeight="1" x14ac:dyDescent="0.4">
      <c r="A208" s="10">
        <v>204</v>
      </c>
      <c r="B208" s="4">
        <v>5920006214</v>
      </c>
      <c r="C208" s="3" t="s">
        <v>1265</v>
      </c>
      <c r="D208" s="5" t="s">
        <v>1266</v>
      </c>
      <c r="E208" s="5" t="s">
        <v>1267</v>
      </c>
      <c r="F208" s="3" t="s">
        <v>3464</v>
      </c>
      <c r="G208" s="7">
        <v>617.92999999999995</v>
      </c>
      <c r="H208" s="7">
        <v>40.43</v>
      </c>
      <c r="I208" s="144">
        <v>26</v>
      </c>
      <c r="J208" s="7">
        <v>3.5</v>
      </c>
      <c r="K208" s="8">
        <f t="shared" si="20"/>
        <v>91</v>
      </c>
      <c r="L208" s="8">
        <f t="shared" si="21"/>
        <v>6.370000000000001</v>
      </c>
      <c r="M208" s="24">
        <f t="shared" si="23"/>
        <v>97.37</v>
      </c>
      <c r="N208" s="24">
        <f t="shared" si="18"/>
        <v>715.3</v>
      </c>
      <c r="O208" s="24">
        <f t="shared" si="19"/>
        <v>715.3</v>
      </c>
      <c r="P208" s="203">
        <v>40.43</v>
      </c>
      <c r="Q208" s="8">
        <v>6.37</v>
      </c>
      <c r="R208" s="8">
        <f t="shared" si="22"/>
        <v>46.8</v>
      </c>
    </row>
    <row r="209" spans="1:18" ht="24" customHeight="1" x14ac:dyDescent="0.4">
      <c r="A209" s="10">
        <v>205</v>
      </c>
      <c r="B209" s="4">
        <v>5920006215</v>
      </c>
      <c r="C209" s="3" t="s">
        <v>2070</v>
      </c>
      <c r="D209" s="5" t="s">
        <v>3520</v>
      </c>
      <c r="E209" s="5" t="s">
        <v>2071</v>
      </c>
      <c r="F209" s="3" t="s">
        <v>3464</v>
      </c>
      <c r="G209" s="7">
        <v>243.44</v>
      </c>
      <c r="H209" s="7">
        <v>15.94</v>
      </c>
      <c r="I209" s="144">
        <v>10</v>
      </c>
      <c r="J209" s="7">
        <v>3.5</v>
      </c>
      <c r="K209" s="8">
        <f t="shared" si="20"/>
        <v>35</v>
      </c>
      <c r="L209" s="8">
        <f t="shared" si="21"/>
        <v>2.4500000000000002</v>
      </c>
      <c r="M209" s="24">
        <f t="shared" si="23"/>
        <v>37.450000000000003</v>
      </c>
      <c r="N209" s="24">
        <f t="shared" si="18"/>
        <v>280.89</v>
      </c>
      <c r="O209" s="24">
        <f t="shared" si="19"/>
        <v>280.89</v>
      </c>
      <c r="P209" s="203">
        <v>15.94</v>
      </c>
      <c r="Q209" s="8">
        <v>2.4500000000000002</v>
      </c>
      <c r="R209" s="8">
        <f t="shared" si="22"/>
        <v>18.39</v>
      </c>
    </row>
    <row r="210" spans="1:18" ht="24" customHeight="1" x14ac:dyDescent="0.4">
      <c r="A210" s="10">
        <v>206</v>
      </c>
      <c r="B210" s="4">
        <v>5920006216</v>
      </c>
      <c r="C210" s="3" t="s">
        <v>1271</v>
      </c>
      <c r="D210" s="5" t="s">
        <v>1272</v>
      </c>
      <c r="E210" s="5" t="s">
        <v>1273</v>
      </c>
      <c r="F210" s="3" t="s">
        <v>3464</v>
      </c>
      <c r="G210" s="7">
        <v>2276.9699999999998</v>
      </c>
      <c r="H210" s="7">
        <v>148.97</v>
      </c>
      <c r="I210" s="144">
        <v>81</v>
      </c>
      <c r="J210" s="7">
        <v>3.5</v>
      </c>
      <c r="K210" s="8">
        <f t="shared" si="20"/>
        <v>283.5</v>
      </c>
      <c r="L210" s="8">
        <f t="shared" si="21"/>
        <v>19.845000000000002</v>
      </c>
      <c r="M210" s="24">
        <f t="shared" si="23"/>
        <v>303.34999999999997</v>
      </c>
      <c r="N210" s="24">
        <f t="shared" si="18"/>
        <v>2580.3199999999997</v>
      </c>
      <c r="O210" s="24">
        <f t="shared" si="19"/>
        <v>2580.3199999999997</v>
      </c>
      <c r="P210" s="203">
        <v>148.97</v>
      </c>
      <c r="Q210" s="8">
        <v>19.850000000000001</v>
      </c>
      <c r="R210" s="8">
        <f t="shared" si="22"/>
        <v>168.82</v>
      </c>
    </row>
    <row r="211" spans="1:18" ht="24" customHeight="1" x14ac:dyDescent="0.4">
      <c r="A211" s="10">
        <v>207</v>
      </c>
      <c r="B211" s="4">
        <v>5920006217</v>
      </c>
      <c r="C211" s="3" t="s">
        <v>1268</v>
      </c>
      <c r="D211" s="5" t="s">
        <v>1269</v>
      </c>
      <c r="E211" s="5" t="s">
        <v>1270</v>
      </c>
      <c r="F211" s="3" t="s">
        <v>3464</v>
      </c>
      <c r="G211" s="7">
        <v>67.430000000000007</v>
      </c>
      <c r="H211" s="7">
        <v>4.43</v>
      </c>
      <c r="I211" s="144">
        <v>3</v>
      </c>
      <c r="J211" s="7">
        <v>3.5</v>
      </c>
      <c r="K211" s="8">
        <f t="shared" si="20"/>
        <v>10.5</v>
      </c>
      <c r="L211" s="8">
        <f t="shared" si="21"/>
        <v>0.7350000000000001</v>
      </c>
      <c r="M211" s="24">
        <f t="shared" si="23"/>
        <v>11.24</v>
      </c>
      <c r="N211" s="24">
        <f t="shared" si="18"/>
        <v>78.67</v>
      </c>
      <c r="O211" s="24">
        <f t="shared" si="19"/>
        <v>78.67</v>
      </c>
      <c r="P211" s="203">
        <v>4.43</v>
      </c>
      <c r="Q211" s="8">
        <v>0.74</v>
      </c>
      <c r="R211" s="8">
        <f t="shared" si="22"/>
        <v>5.17</v>
      </c>
    </row>
    <row r="212" spans="1:18" ht="24" customHeight="1" x14ac:dyDescent="0.4">
      <c r="A212" s="10">
        <v>208</v>
      </c>
      <c r="B212" s="4">
        <v>5920006218</v>
      </c>
      <c r="C212" s="3" t="s">
        <v>1223</v>
      </c>
      <c r="D212" s="5" t="s">
        <v>1224</v>
      </c>
      <c r="E212" s="5" t="s">
        <v>2244</v>
      </c>
      <c r="F212" s="3" t="s">
        <v>3464</v>
      </c>
      <c r="G212" s="7">
        <v>337.07</v>
      </c>
      <c r="H212" s="7">
        <v>22.07</v>
      </c>
      <c r="I212" s="144">
        <v>0</v>
      </c>
      <c r="J212" s="7">
        <v>3.5</v>
      </c>
      <c r="K212" s="8">
        <f t="shared" si="20"/>
        <v>0</v>
      </c>
      <c r="L212" s="8">
        <f t="shared" si="21"/>
        <v>0</v>
      </c>
      <c r="M212" s="24">
        <f t="shared" si="23"/>
        <v>0</v>
      </c>
      <c r="N212" s="24">
        <f t="shared" si="18"/>
        <v>337.07</v>
      </c>
      <c r="O212" s="24">
        <f t="shared" si="19"/>
        <v>337.07</v>
      </c>
      <c r="P212" s="203">
        <v>22.07</v>
      </c>
      <c r="Q212" s="8">
        <v>0</v>
      </c>
      <c r="R212" s="8">
        <f t="shared" si="22"/>
        <v>22.07</v>
      </c>
    </row>
    <row r="213" spans="1:18" ht="24" customHeight="1" x14ac:dyDescent="0.4">
      <c r="A213" s="10">
        <v>209</v>
      </c>
      <c r="B213" s="4">
        <v>5920006219</v>
      </c>
      <c r="C213" s="3" t="s">
        <v>1228</v>
      </c>
      <c r="D213" s="5" t="s">
        <v>600</v>
      </c>
      <c r="E213" s="5" t="s">
        <v>1229</v>
      </c>
      <c r="F213" s="3" t="s">
        <v>3464</v>
      </c>
      <c r="G213" s="7">
        <v>1235.8599999999999</v>
      </c>
      <c r="H213" s="7">
        <v>80.86</v>
      </c>
      <c r="I213" s="144">
        <v>99</v>
      </c>
      <c r="J213" s="7">
        <v>3.5</v>
      </c>
      <c r="K213" s="8">
        <f t="shared" si="20"/>
        <v>346.5</v>
      </c>
      <c r="L213" s="8">
        <f t="shared" si="21"/>
        <v>24.255000000000003</v>
      </c>
      <c r="M213" s="24">
        <f t="shared" si="23"/>
        <v>370.76</v>
      </c>
      <c r="N213" s="24">
        <f t="shared" si="18"/>
        <v>1606.62</v>
      </c>
      <c r="O213" s="24">
        <f t="shared" si="19"/>
        <v>1606.62</v>
      </c>
      <c r="P213" s="203">
        <v>80.86</v>
      </c>
      <c r="Q213" s="8">
        <v>24.26</v>
      </c>
      <c r="R213" s="8">
        <f t="shared" si="22"/>
        <v>105.12</v>
      </c>
    </row>
    <row r="214" spans="1:18" ht="24" customHeight="1" x14ac:dyDescent="0.4">
      <c r="A214" s="10">
        <v>210</v>
      </c>
      <c r="B214" s="4">
        <v>5920006220</v>
      </c>
      <c r="C214" s="3" t="s">
        <v>2085</v>
      </c>
      <c r="D214" s="5" t="s">
        <v>2225</v>
      </c>
      <c r="E214" s="5" t="s">
        <v>2086</v>
      </c>
      <c r="F214" s="3" t="s">
        <v>3473</v>
      </c>
      <c r="G214" s="7">
        <v>202.24</v>
      </c>
      <c r="H214" s="7">
        <v>13.23</v>
      </c>
      <c r="I214" s="144">
        <v>23</v>
      </c>
      <c r="J214" s="7">
        <v>3.5</v>
      </c>
      <c r="K214" s="8">
        <f t="shared" si="20"/>
        <v>80.5</v>
      </c>
      <c r="L214" s="8">
        <f t="shared" si="21"/>
        <v>5.6350000000000007</v>
      </c>
      <c r="M214" s="24">
        <f t="shared" si="23"/>
        <v>86.14</v>
      </c>
      <c r="N214" s="24">
        <f t="shared" si="18"/>
        <v>288.38</v>
      </c>
      <c r="O214" s="24">
        <f t="shared" si="19"/>
        <v>288.38</v>
      </c>
      <c r="P214" s="203">
        <v>13.23</v>
      </c>
      <c r="Q214" s="8">
        <v>5.64</v>
      </c>
      <c r="R214" s="8">
        <f t="shared" si="22"/>
        <v>18.87</v>
      </c>
    </row>
    <row r="215" spans="1:18" ht="24" customHeight="1" x14ac:dyDescent="0.4">
      <c r="A215" s="10">
        <v>211</v>
      </c>
      <c r="B215" s="4">
        <v>5920006221</v>
      </c>
      <c r="C215" s="3" t="s">
        <v>3521</v>
      </c>
      <c r="D215" s="5" t="s">
        <v>3522</v>
      </c>
      <c r="E215" s="5" t="s">
        <v>3523</v>
      </c>
      <c r="F215" s="3" t="s">
        <v>18</v>
      </c>
      <c r="G215" s="7">
        <v>0</v>
      </c>
      <c r="H215" s="7">
        <v>0</v>
      </c>
      <c r="I215" s="144">
        <v>7</v>
      </c>
      <c r="J215" s="7">
        <v>3.5</v>
      </c>
      <c r="K215" s="8">
        <f t="shared" si="20"/>
        <v>24.5</v>
      </c>
      <c r="L215" s="8">
        <f t="shared" si="21"/>
        <v>1.7150000000000001</v>
      </c>
      <c r="M215" s="24">
        <f t="shared" si="23"/>
        <v>26.220000000000002</v>
      </c>
      <c r="N215" s="24">
        <f t="shared" si="18"/>
        <v>26.220000000000002</v>
      </c>
      <c r="O215" s="24">
        <f t="shared" si="19"/>
        <v>26.220000000000002</v>
      </c>
      <c r="P215" s="203">
        <v>0</v>
      </c>
      <c r="Q215" s="8">
        <v>1.72</v>
      </c>
      <c r="R215" s="8">
        <f t="shared" si="22"/>
        <v>1.72</v>
      </c>
    </row>
    <row r="216" spans="1:18" ht="24" customHeight="1" x14ac:dyDescent="0.4">
      <c r="A216" s="10">
        <v>212</v>
      </c>
      <c r="B216" s="4">
        <v>5920006222</v>
      </c>
      <c r="C216" s="3" t="s">
        <v>1511</v>
      </c>
      <c r="D216" s="5" t="s">
        <v>2308</v>
      </c>
      <c r="E216" s="5" t="s">
        <v>2309</v>
      </c>
      <c r="F216" s="3" t="s">
        <v>3465</v>
      </c>
      <c r="G216" s="7">
        <v>153.55000000000001</v>
      </c>
      <c r="H216" s="7">
        <v>10.050000000000001</v>
      </c>
      <c r="I216" s="144">
        <v>85</v>
      </c>
      <c r="J216" s="7">
        <v>3.5</v>
      </c>
      <c r="K216" s="8">
        <f t="shared" si="20"/>
        <v>297.5</v>
      </c>
      <c r="L216" s="8">
        <f t="shared" si="21"/>
        <v>20.825000000000003</v>
      </c>
      <c r="M216" s="24">
        <f t="shared" si="23"/>
        <v>318.33</v>
      </c>
      <c r="N216" s="24">
        <f t="shared" si="18"/>
        <v>471.88</v>
      </c>
      <c r="O216" s="24">
        <f t="shared" si="19"/>
        <v>471.88</v>
      </c>
      <c r="P216" s="203">
        <v>10.050000000000001</v>
      </c>
      <c r="Q216" s="8">
        <v>20.83</v>
      </c>
      <c r="R216" s="8">
        <f t="shared" si="22"/>
        <v>30.88</v>
      </c>
    </row>
    <row r="217" spans="1:18" ht="24" customHeight="1" x14ac:dyDescent="0.4">
      <c r="A217" s="10">
        <v>213</v>
      </c>
      <c r="B217" s="4">
        <v>5920006223</v>
      </c>
      <c r="C217" s="3" t="s">
        <v>2050</v>
      </c>
      <c r="D217" s="5" t="s">
        <v>2051</v>
      </c>
      <c r="E217" s="5" t="s">
        <v>2052</v>
      </c>
      <c r="F217" s="3" t="s">
        <v>18</v>
      </c>
      <c r="G217" s="7">
        <v>0</v>
      </c>
      <c r="H217" s="7">
        <v>0</v>
      </c>
      <c r="I217" s="144">
        <v>64</v>
      </c>
      <c r="J217" s="7">
        <v>3.5</v>
      </c>
      <c r="K217" s="8">
        <f t="shared" si="20"/>
        <v>224</v>
      </c>
      <c r="L217" s="8">
        <f t="shared" si="21"/>
        <v>15.680000000000001</v>
      </c>
      <c r="M217" s="24">
        <f t="shared" si="23"/>
        <v>239.68</v>
      </c>
      <c r="N217" s="24">
        <f t="shared" si="18"/>
        <v>239.68</v>
      </c>
      <c r="O217" s="24">
        <f t="shared" si="19"/>
        <v>239.68</v>
      </c>
      <c r="P217" s="203">
        <v>0</v>
      </c>
      <c r="Q217" s="8">
        <v>15.68</v>
      </c>
      <c r="R217" s="8">
        <f t="shared" si="22"/>
        <v>15.68</v>
      </c>
    </row>
    <row r="218" spans="1:18" ht="24" customHeight="1" x14ac:dyDescent="0.4">
      <c r="A218" s="10">
        <v>214</v>
      </c>
      <c r="B218" s="4">
        <v>5920006224</v>
      </c>
      <c r="C218" s="3" t="s">
        <v>2081</v>
      </c>
      <c r="D218" s="5" t="s">
        <v>2223</v>
      </c>
      <c r="E218" s="5" t="s">
        <v>2082</v>
      </c>
      <c r="F218" s="3" t="s">
        <v>18</v>
      </c>
      <c r="G218" s="7">
        <v>0</v>
      </c>
      <c r="H218" s="7">
        <v>0</v>
      </c>
      <c r="I218" s="144">
        <v>12</v>
      </c>
      <c r="J218" s="7">
        <v>3.5</v>
      </c>
      <c r="K218" s="8">
        <f t="shared" si="20"/>
        <v>42</v>
      </c>
      <c r="L218" s="8">
        <f t="shared" si="21"/>
        <v>2.9400000000000004</v>
      </c>
      <c r="M218" s="24">
        <f t="shared" si="23"/>
        <v>44.94</v>
      </c>
      <c r="N218" s="24">
        <f t="shared" si="18"/>
        <v>44.94</v>
      </c>
      <c r="O218" s="24">
        <f t="shared" si="19"/>
        <v>44.94</v>
      </c>
      <c r="P218" s="203">
        <v>0</v>
      </c>
      <c r="Q218" s="8">
        <v>2.94</v>
      </c>
      <c r="R218" s="8">
        <f t="shared" si="22"/>
        <v>2.94</v>
      </c>
    </row>
    <row r="219" spans="1:18" ht="24" customHeight="1" x14ac:dyDescent="0.4">
      <c r="A219" s="10">
        <v>215</v>
      </c>
      <c r="B219" s="4">
        <v>5920006225</v>
      </c>
      <c r="C219" s="3" t="s">
        <v>2083</v>
      </c>
      <c r="D219" s="5" t="s">
        <v>2224</v>
      </c>
      <c r="E219" s="5" t="s">
        <v>2084</v>
      </c>
      <c r="F219" s="3" t="s">
        <v>18</v>
      </c>
      <c r="G219" s="7">
        <v>0</v>
      </c>
      <c r="H219" s="7">
        <v>0</v>
      </c>
      <c r="I219" s="144">
        <v>12</v>
      </c>
      <c r="J219" s="7">
        <v>3.5</v>
      </c>
      <c r="K219" s="8">
        <f t="shared" si="20"/>
        <v>42</v>
      </c>
      <c r="L219" s="8">
        <f t="shared" si="21"/>
        <v>2.9400000000000004</v>
      </c>
      <c r="M219" s="24">
        <f t="shared" si="23"/>
        <v>44.94</v>
      </c>
      <c r="N219" s="24">
        <f t="shared" si="18"/>
        <v>44.94</v>
      </c>
      <c r="O219" s="24">
        <f t="shared" si="19"/>
        <v>44.94</v>
      </c>
      <c r="P219" s="203">
        <v>0</v>
      </c>
      <c r="Q219" s="8">
        <v>2.94</v>
      </c>
      <c r="R219" s="8">
        <f t="shared" si="22"/>
        <v>2.94</v>
      </c>
    </row>
    <row r="220" spans="1:18" ht="24" customHeight="1" x14ac:dyDescent="0.4">
      <c r="A220" s="10">
        <v>216</v>
      </c>
      <c r="B220" s="4">
        <v>5920006226</v>
      </c>
      <c r="C220" s="3" t="s">
        <v>2075</v>
      </c>
      <c r="D220" s="5" t="s">
        <v>2220</v>
      </c>
      <c r="E220" s="5" t="s">
        <v>2076</v>
      </c>
      <c r="F220" s="3" t="s">
        <v>3067</v>
      </c>
      <c r="G220" s="7">
        <v>880.08</v>
      </c>
      <c r="H220" s="7">
        <v>57.58</v>
      </c>
      <c r="I220" s="144">
        <v>0</v>
      </c>
      <c r="J220" s="7">
        <v>3.5</v>
      </c>
      <c r="K220" s="8">
        <f t="shared" si="20"/>
        <v>0</v>
      </c>
      <c r="L220" s="8">
        <f t="shared" si="21"/>
        <v>0</v>
      </c>
      <c r="M220" s="24">
        <f t="shared" si="23"/>
        <v>0</v>
      </c>
      <c r="N220" s="24">
        <f t="shared" si="18"/>
        <v>880.08</v>
      </c>
      <c r="O220" s="24">
        <f t="shared" si="19"/>
        <v>880.08</v>
      </c>
      <c r="P220" s="203">
        <v>57.58</v>
      </c>
      <c r="Q220" s="8">
        <v>0</v>
      </c>
      <c r="R220" s="8">
        <f t="shared" si="22"/>
        <v>57.58</v>
      </c>
    </row>
    <row r="221" spans="1:18" ht="24" customHeight="1" x14ac:dyDescent="0.4">
      <c r="A221" s="10">
        <v>217</v>
      </c>
      <c r="B221" s="4">
        <v>5920006227</v>
      </c>
      <c r="C221" s="3" t="s">
        <v>1516</v>
      </c>
      <c r="D221" s="5" t="s">
        <v>1517</v>
      </c>
      <c r="E221" s="5" t="s">
        <v>1518</v>
      </c>
      <c r="F221" s="12" t="s">
        <v>3464</v>
      </c>
      <c r="G221" s="7">
        <v>1067.3399999999999</v>
      </c>
      <c r="H221" s="7">
        <v>69.84</v>
      </c>
      <c r="I221" s="144">
        <v>33</v>
      </c>
      <c r="J221" s="7">
        <v>3.5</v>
      </c>
      <c r="K221" s="8">
        <f t="shared" si="20"/>
        <v>115.5</v>
      </c>
      <c r="L221" s="8">
        <f t="shared" si="21"/>
        <v>8.0850000000000009</v>
      </c>
      <c r="M221" s="24">
        <f t="shared" si="23"/>
        <v>123.59</v>
      </c>
      <c r="N221" s="24">
        <f t="shared" si="18"/>
        <v>1190.9299999999998</v>
      </c>
      <c r="O221" s="24">
        <f t="shared" si="19"/>
        <v>1190.9299999999998</v>
      </c>
      <c r="P221" s="203">
        <v>69.84</v>
      </c>
      <c r="Q221" s="8">
        <v>8.09</v>
      </c>
      <c r="R221" s="8">
        <f t="shared" si="22"/>
        <v>77.930000000000007</v>
      </c>
    </row>
    <row r="222" spans="1:18" ht="24" customHeight="1" x14ac:dyDescent="0.4">
      <c r="A222" s="10">
        <v>218</v>
      </c>
      <c r="B222" s="4">
        <v>5920006228</v>
      </c>
      <c r="C222" s="3" t="s">
        <v>1519</v>
      </c>
      <c r="D222" s="5" t="s">
        <v>1520</v>
      </c>
      <c r="E222" s="5" t="s">
        <v>1521</v>
      </c>
      <c r="F222" s="12" t="s">
        <v>3464</v>
      </c>
      <c r="G222" s="7">
        <v>558.02</v>
      </c>
      <c r="H222" s="7">
        <v>36.520000000000003</v>
      </c>
      <c r="I222" s="144">
        <v>8</v>
      </c>
      <c r="J222" s="7">
        <v>3.5</v>
      </c>
      <c r="K222" s="8">
        <f t="shared" si="20"/>
        <v>28</v>
      </c>
      <c r="L222" s="8">
        <f t="shared" si="21"/>
        <v>1.9600000000000002</v>
      </c>
      <c r="M222" s="24">
        <f t="shared" si="23"/>
        <v>29.96</v>
      </c>
      <c r="N222" s="24">
        <f t="shared" si="18"/>
        <v>587.98</v>
      </c>
      <c r="O222" s="24">
        <f t="shared" si="19"/>
        <v>587.98</v>
      </c>
      <c r="P222" s="203">
        <v>36.520000000000003</v>
      </c>
      <c r="Q222" s="8">
        <v>1.96</v>
      </c>
      <c r="R222" s="8">
        <f t="shared" si="22"/>
        <v>38.480000000000004</v>
      </c>
    </row>
    <row r="223" spans="1:18" ht="24" customHeight="1" x14ac:dyDescent="0.4">
      <c r="A223" s="10">
        <v>219</v>
      </c>
      <c r="B223" s="4">
        <v>5920006229</v>
      </c>
      <c r="C223" s="3" t="s">
        <v>1522</v>
      </c>
      <c r="D223" s="5" t="s">
        <v>3524</v>
      </c>
      <c r="E223" s="5" t="s">
        <v>1523</v>
      </c>
      <c r="F223" s="12" t="s">
        <v>3464</v>
      </c>
      <c r="G223" s="7">
        <v>1089.81</v>
      </c>
      <c r="H223" s="7">
        <v>71.31</v>
      </c>
      <c r="I223" s="144">
        <v>53</v>
      </c>
      <c r="J223" s="7">
        <v>3.5</v>
      </c>
      <c r="K223" s="8">
        <f t="shared" si="20"/>
        <v>185.5</v>
      </c>
      <c r="L223" s="8">
        <f t="shared" si="21"/>
        <v>12.985000000000001</v>
      </c>
      <c r="M223" s="24">
        <f t="shared" si="23"/>
        <v>198.48999999999998</v>
      </c>
      <c r="N223" s="24">
        <f t="shared" si="18"/>
        <v>1288.3</v>
      </c>
      <c r="O223" s="24">
        <f t="shared" si="19"/>
        <v>1288.3</v>
      </c>
      <c r="P223" s="203">
        <v>71.31</v>
      </c>
      <c r="Q223" s="8">
        <v>12.99</v>
      </c>
      <c r="R223" s="8">
        <f t="shared" si="22"/>
        <v>84.3</v>
      </c>
    </row>
    <row r="224" spans="1:18" ht="24" customHeight="1" x14ac:dyDescent="0.4">
      <c r="A224" s="10">
        <v>220</v>
      </c>
      <c r="B224" s="4">
        <v>5920006230</v>
      </c>
      <c r="C224" s="3" t="s">
        <v>2047</v>
      </c>
      <c r="D224" s="5" t="s">
        <v>2048</v>
      </c>
      <c r="E224" s="5" t="s">
        <v>2049</v>
      </c>
      <c r="F224" s="12" t="s">
        <v>3464</v>
      </c>
      <c r="G224" s="7">
        <v>951.26</v>
      </c>
      <c r="H224" s="7">
        <v>62.26</v>
      </c>
      <c r="I224" s="144">
        <v>53</v>
      </c>
      <c r="J224" s="7">
        <v>3.5</v>
      </c>
      <c r="K224" s="8">
        <f t="shared" si="20"/>
        <v>185.5</v>
      </c>
      <c r="L224" s="8">
        <f t="shared" si="21"/>
        <v>12.985000000000001</v>
      </c>
      <c r="M224" s="24">
        <f t="shared" si="23"/>
        <v>198.48999999999998</v>
      </c>
      <c r="N224" s="24">
        <f t="shared" si="18"/>
        <v>1149.75</v>
      </c>
      <c r="O224" s="24">
        <f t="shared" si="19"/>
        <v>1149.75</v>
      </c>
      <c r="P224" s="203">
        <v>62.26</v>
      </c>
      <c r="Q224" s="8">
        <v>12.99</v>
      </c>
      <c r="R224" s="8">
        <f t="shared" si="22"/>
        <v>75.25</v>
      </c>
    </row>
    <row r="225" spans="1:18" ht="24" customHeight="1" x14ac:dyDescent="0.4">
      <c r="A225" s="10">
        <v>221</v>
      </c>
      <c r="B225" s="4">
        <v>5920006231</v>
      </c>
      <c r="C225" s="3" t="s">
        <v>2044</v>
      </c>
      <c r="D225" s="5" t="s">
        <v>2045</v>
      </c>
      <c r="E225" s="5" t="s">
        <v>2046</v>
      </c>
      <c r="F225" s="12" t="s">
        <v>3464</v>
      </c>
      <c r="G225" s="7">
        <v>1498.01</v>
      </c>
      <c r="H225" s="7">
        <v>98.01</v>
      </c>
      <c r="I225" s="144">
        <v>65</v>
      </c>
      <c r="J225" s="7">
        <v>3.5</v>
      </c>
      <c r="K225" s="8">
        <f t="shared" si="20"/>
        <v>227.5</v>
      </c>
      <c r="L225" s="8">
        <f t="shared" si="21"/>
        <v>15.925000000000001</v>
      </c>
      <c r="M225" s="24">
        <f t="shared" si="23"/>
        <v>243.42999999999998</v>
      </c>
      <c r="N225" s="24">
        <f t="shared" si="18"/>
        <v>1741.44</v>
      </c>
      <c r="O225" s="24">
        <f t="shared" si="19"/>
        <v>1741.44</v>
      </c>
      <c r="P225" s="203">
        <v>98.01</v>
      </c>
      <c r="Q225" s="8">
        <v>15.93</v>
      </c>
      <c r="R225" s="8">
        <f t="shared" si="22"/>
        <v>113.94</v>
      </c>
    </row>
    <row r="226" spans="1:18" ht="24" customHeight="1" x14ac:dyDescent="0.4">
      <c r="A226" s="10">
        <v>222</v>
      </c>
      <c r="B226" s="4">
        <v>5920006232</v>
      </c>
      <c r="C226" s="3" t="s">
        <v>2079</v>
      </c>
      <c r="D226" s="5" t="s">
        <v>2222</v>
      </c>
      <c r="E226" s="5" t="s">
        <v>2080</v>
      </c>
      <c r="F226" s="12" t="s">
        <v>3464</v>
      </c>
      <c r="G226" s="7">
        <v>1022.4</v>
      </c>
      <c r="H226" s="7">
        <v>66.900000000000006</v>
      </c>
      <c r="I226" s="144">
        <v>46</v>
      </c>
      <c r="J226" s="7">
        <v>3.5</v>
      </c>
      <c r="K226" s="8">
        <f t="shared" si="20"/>
        <v>161</v>
      </c>
      <c r="L226" s="8">
        <f t="shared" si="21"/>
        <v>11.270000000000001</v>
      </c>
      <c r="M226" s="24">
        <f t="shared" si="23"/>
        <v>172.27</v>
      </c>
      <c r="N226" s="24">
        <f t="shared" si="18"/>
        <v>1194.67</v>
      </c>
      <c r="O226" s="24">
        <f t="shared" si="19"/>
        <v>1194.67</v>
      </c>
      <c r="P226" s="203">
        <v>66.900000000000006</v>
      </c>
      <c r="Q226" s="8">
        <v>11.27</v>
      </c>
      <c r="R226" s="8">
        <f t="shared" si="22"/>
        <v>78.17</v>
      </c>
    </row>
    <row r="227" spans="1:18" ht="24" customHeight="1" x14ac:dyDescent="0.4">
      <c r="A227" s="10">
        <v>223</v>
      </c>
      <c r="B227" s="4">
        <v>5920006233</v>
      </c>
      <c r="C227" s="3" t="s">
        <v>2032</v>
      </c>
      <c r="D227" s="5" t="s">
        <v>2030</v>
      </c>
      <c r="E227" s="5" t="s">
        <v>2033</v>
      </c>
      <c r="F227" s="3" t="s">
        <v>18</v>
      </c>
      <c r="G227" s="7">
        <v>0</v>
      </c>
      <c r="H227" s="7">
        <v>0</v>
      </c>
      <c r="I227" s="144">
        <v>21</v>
      </c>
      <c r="J227" s="7">
        <v>3.5</v>
      </c>
      <c r="K227" s="8">
        <f t="shared" si="20"/>
        <v>73.5</v>
      </c>
      <c r="L227" s="8">
        <f t="shared" si="21"/>
        <v>5.1450000000000005</v>
      </c>
      <c r="M227" s="24">
        <f t="shared" si="23"/>
        <v>78.650000000000006</v>
      </c>
      <c r="N227" s="24">
        <f t="shared" si="18"/>
        <v>78.650000000000006</v>
      </c>
      <c r="O227" s="24">
        <f t="shared" si="19"/>
        <v>78.650000000000006</v>
      </c>
      <c r="P227" s="203">
        <v>0</v>
      </c>
      <c r="Q227" s="8">
        <v>5.15</v>
      </c>
      <c r="R227" s="8">
        <f t="shared" si="22"/>
        <v>5.15</v>
      </c>
    </row>
    <row r="228" spans="1:18" ht="24" customHeight="1" x14ac:dyDescent="0.4">
      <c r="A228" s="10">
        <v>224</v>
      </c>
      <c r="B228" s="4">
        <v>5920006234</v>
      </c>
      <c r="C228" s="3" t="s">
        <v>2034</v>
      </c>
      <c r="D228" s="5" t="s">
        <v>2035</v>
      </c>
      <c r="E228" s="5" t="s">
        <v>2036</v>
      </c>
      <c r="F228" s="3" t="s">
        <v>18</v>
      </c>
      <c r="G228" s="7">
        <v>0</v>
      </c>
      <c r="H228" s="7">
        <v>0</v>
      </c>
      <c r="I228" s="144">
        <v>38</v>
      </c>
      <c r="J228" s="7">
        <v>3.5</v>
      </c>
      <c r="K228" s="8">
        <f t="shared" si="20"/>
        <v>133</v>
      </c>
      <c r="L228" s="8">
        <f t="shared" si="21"/>
        <v>9.31</v>
      </c>
      <c r="M228" s="24">
        <f t="shared" si="23"/>
        <v>142.31</v>
      </c>
      <c r="N228" s="24">
        <f t="shared" si="18"/>
        <v>142.31</v>
      </c>
      <c r="O228" s="24">
        <f t="shared" si="19"/>
        <v>142.31</v>
      </c>
      <c r="P228" s="203">
        <v>0</v>
      </c>
      <c r="Q228" s="8">
        <v>9.31</v>
      </c>
      <c r="R228" s="8">
        <f t="shared" si="22"/>
        <v>9.31</v>
      </c>
    </row>
    <row r="229" spans="1:18" ht="24" customHeight="1" x14ac:dyDescent="0.4">
      <c r="A229" s="10">
        <v>225</v>
      </c>
      <c r="B229" s="4">
        <v>5920006235</v>
      </c>
      <c r="C229" s="3" t="s">
        <v>2037</v>
      </c>
      <c r="D229" s="5" t="s">
        <v>3065</v>
      </c>
      <c r="E229" s="5" t="s">
        <v>2038</v>
      </c>
      <c r="F229" s="3" t="s">
        <v>3464</v>
      </c>
      <c r="G229" s="7">
        <v>1074.83</v>
      </c>
      <c r="H229" s="7">
        <v>70.33</v>
      </c>
      <c r="I229" s="144">
        <v>46</v>
      </c>
      <c r="J229" s="7">
        <v>3.5</v>
      </c>
      <c r="K229" s="8">
        <f t="shared" si="20"/>
        <v>161</v>
      </c>
      <c r="L229" s="8">
        <f t="shared" si="21"/>
        <v>11.270000000000001</v>
      </c>
      <c r="M229" s="24">
        <f t="shared" si="23"/>
        <v>172.27</v>
      </c>
      <c r="N229" s="24">
        <f t="shared" si="18"/>
        <v>1247.0999999999999</v>
      </c>
      <c r="O229" s="24">
        <f t="shared" si="19"/>
        <v>1247.0999999999999</v>
      </c>
      <c r="P229" s="203">
        <v>70.33</v>
      </c>
      <c r="Q229" s="8">
        <v>11.27</v>
      </c>
      <c r="R229" s="8">
        <f t="shared" si="22"/>
        <v>81.599999999999994</v>
      </c>
    </row>
    <row r="230" spans="1:18" ht="24" customHeight="1" x14ac:dyDescent="0.4">
      <c r="A230" s="10">
        <v>226</v>
      </c>
      <c r="B230" s="4">
        <v>5920006236</v>
      </c>
      <c r="C230" s="3" t="s">
        <v>2077</v>
      </c>
      <c r="D230" s="5" t="s">
        <v>2221</v>
      </c>
      <c r="E230" s="5" t="s">
        <v>2078</v>
      </c>
      <c r="F230" s="3" t="s">
        <v>3464</v>
      </c>
      <c r="G230" s="7">
        <v>756.51</v>
      </c>
      <c r="H230" s="7">
        <v>49.51</v>
      </c>
      <c r="I230" s="144">
        <v>32</v>
      </c>
      <c r="J230" s="7">
        <v>3.5</v>
      </c>
      <c r="K230" s="8">
        <f t="shared" si="20"/>
        <v>112</v>
      </c>
      <c r="L230" s="8">
        <f t="shared" si="21"/>
        <v>7.8400000000000007</v>
      </c>
      <c r="M230" s="24">
        <f t="shared" si="23"/>
        <v>119.84</v>
      </c>
      <c r="N230" s="24">
        <f t="shared" si="18"/>
        <v>876.35</v>
      </c>
      <c r="O230" s="24">
        <f t="shared" si="19"/>
        <v>876.35</v>
      </c>
      <c r="P230" s="203">
        <v>49.51</v>
      </c>
      <c r="Q230" s="8">
        <v>7.84</v>
      </c>
      <c r="R230" s="8">
        <f t="shared" si="22"/>
        <v>57.349999999999994</v>
      </c>
    </row>
    <row r="231" spans="1:18" ht="24" customHeight="1" x14ac:dyDescent="0.4">
      <c r="A231" s="10">
        <v>227</v>
      </c>
      <c r="B231" s="4">
        <v>5920006237</v>
      </c>
      <c r="C231" s="3" t="s">
        <v>2004</v>
      </c>
      <c r="D231" s="5" t="s">
        <v>2218</v>
      </c>
      <c r="E231" s="5" t="s">
        <v>2350</v>
      </c>
      <c r="F231" s="3" t="s">
        <v>3464</v>
      </c>
      <c r="G231" s="7">
        <v>925.03</v>
      </c>
      <c r="H231" s="7">
        <v>60.53</v>
      </c>
      <c r="I231" s="144">
        <v>45</v>
      </c>
      <c r="J231" s="7">
        <v>3.5</v>
      </c>
      <c r="K231" s="8">
        <f t="shared" si="20"/>
        <v>157.5</v>
      </c>
      <c r="L231" s="8">
        <f t="shared" si="21"/>
        <v>11.025</v>
      </c>
      <c r="M231" s="24">
        <f t="shared" si="23"/>
        <v>168.53</v>
      </c>
      <c r="N231" s="24">
        <f t="shared" si="18"/>
        <v>1093.56</v>
      </c>
      <c r="O231" s="24">
        <f t="shared" si="19"/>
        <v>1093.56</v>
      </c>
      <c r="P231" s="203">
        <v>60.53</v>
      </c>
      <c r="Q231" s="8">
        <v>11.03</v>
      </c>
      <c r="R231" s="8">
        <f t="shared" si="22"/>
        <v>71.56</v>
      </c>
    </row>
    <row r="232" spans="1:18" ht="24" customHeight="1" x14ac:dyDescent="0.4">
      <c r="A232" s="10">
        <v>228</v>
      </c>
      <c r="B232" s="4">
        <v>5920006238</v>
      </c>
      <c r="C232" s="3" t="s">
        <v>2029</v>
      </c>
      <c r="D232" s="5" t="s">
        <v>2030</v>
      </c>
      <c r="E232" s="5" t="s">
        <v>2031</v>
      </c>
      <c r="F232" s="12" t="s">
        <v>3464</v>
      </c>
      <c r="G232" s="7">
        <v>41.21</v>
      </c>
      <c r="H232" s="7">
        <v>2.71</v>
      </c>
      <c r="I232" s="144">
        <v>2</v>
      </c>
      <c r="J232" s="7">
        <v>3.5</v>
      </c>
      <c r="K232" s="8">
        <f t="shared" si="20"/>
        <v>7</v>
      </c>
      <c r="L232" s="8">
        <f t="shared" si="21"/>
        <v>0.49000000000000005</v>
      </c>
      <c r="M232" s="24">
        <f t="shared" si="23"/>
        <v>7.49</v>
      </c>
      <c r="N232" s="24">
        <f t="shared" si="18"/>
        <v>48.7</v>
      </c>
      <c r="O232" s="24">
        <f t="shared" si="19"/>
        <v>48.7</v>
      </c>
      <c r="P232" s="203">
        <v>2.71</v>
      </c>
      <c r="Q232" s="8">
        <v>0.49</v>
      </c>
      <c r="R232" s="8">
        <f t="shared" si="22"/>
        <v>3.2</v>
      </c>
    </row>
    <row r="233" spans="1:18" ht="24" customHeight="1" x14ac:dyDescent="0.4">
      <c r="A233" s="10">
        <v>229</v>
      </c>
      <c r="B233" s="4">
        <v>5920006239</v>
      </c>
      <c r="C233" s="3" t="s">
        <v>2006</v>
      </c>
      <c r="D233" s="5" t="s">
        <v>2007</v>
      </c>
      <c r="E233" s="5" t="s">
        <v>2008</v>
      </c>
      <c r="F233" s="12" t="s">
        <v>3464</v>
      </c>
      <c r="G233" s="7">
        <v>1052.3599999999999</v>
      </c>
      <c r="H233" s="7">
        <v>68.86</v>
      </c>
      <c r="I233" s="144">
        <v>52</v>
      </c>
      <c r="J233" s="7">
        <v>3.5</v>
      </c>
      <c r="K233" s="8">
        <f t="shared" si="20"/>
        <v>182</v>
      </c>
      <c r="L233" s="8">
        <f t="shared" si="21"/>
        <v>12.740000000000002</v>
      </c>
      <c r="M233" s="24">
        <f t="shared" si="23"/>
        <v>194.74</v>
      </c>
      <c r="N233" s="24">
        <f t="shared" si="18"/>
        <v>1247.0999999999999</v>
      </c>
      <c r="O233" s="24">
        <f t="shared" si="19"/>
        <v>1247.0999999999999</v>
      </c>
      <c r="P233" s="203">
        <v>68.86</v>
      </c>
      <c r="Q233" s="8">
        <v>12.74</v>
      </c>
      <c r="R233" s="8">
        <f t="shared" si="22"/>
        <v>81.599999999999994</v>
      </c>
    </row>
    <row r="234" spans="1:18" ht="24" customHeight="1" x14ac:dyDescent="0.4">
      <c r="A234" s="10">
        <v>230</v>
      </c>
      <c r="B234" s="4">
        <v>5920006240</v>
      </c>
      <c r="C234" s="3" t="s">
        <v>1557</v>
      </c>
      <c r="D234" s="5" t="s">
        <v>1558</v>
      </c>
      <c r="E234" s="5" t="s">
        <v>1559</v>
      </c>
      <c r="F234" s="12" t="s">
        <v>3464</v>
      </c>
      <c r="G234" s="7">
        <v>411.96</v>
      </c>
      <c r="H234" s="7">
        <v>26.96</v>
      </c>
      <c r="I234" s="144">
        <v>29</v>
      </c>
      <c r="J234" s="7">
        <v>3.5</v>
      </c>
      <c r="K234" s="8">
        <f t="shared" si="20"/>
        <v>101.5</v>
      </c>
      <c r="L234" s="8">
        <f t="shared" si="21"/>
        <v>7.1050000000000004</v>
      </c>
      <c r="M234" s="24">
        <f t="shared" si="23"/>
        <v>108.61</v>
      </c>
      <c r="N234" s="24">
        <f t="shared" si="18"/>
        <v>520.56999999999994</v>
      </c>
      <c r="O234" s="24">
        <f t="shared" si="19"/>
        <v>520.56999999999994</v>
      </c>
      <c r="P234" s="203">
        <v>26.96</v>
      </c>
      <c r="Q234" s="8">
        <v>7.11</v>
      </c>
      <c r="R234" s="8">
        <f t="shared" si="22"/>
        <v>34.07</v>
      </c>
    </row>
    <row r="235" spans="1:18" ht="24" customHeight="1" x14ac:dyDescent="0.4">
      <c r="A235" s="10">
        <v>231</v>
      </c>
      <c r="B235" s="4">
        <v>5920006241</v>
      </c>
      <c r="C235" s="3" t="s">
        <v>2022</v>
      </c>
      <c r="D235" s="5" t="s">
        <v>2023</v>
      </c>
      <c r="E235" s="5" t="s">
        <v>2024</v>
      </c>
      <c r="F235" s="3" t="s">
        <v>3464</v>
      </c>
      <c r="G235" s="7">
        <v>756.51</v>
      </c>
      <c r="H235" s="7">
        <v>49.51</v>
      </c>
      <c r="I235" s="144">
        <v>32</v>
      </c>
      <c r="J235" s="7">
        <v>3.5</v>
      </c>
      <c r="K235" s="8">
        <f t="shared" si="20"/>
        <v>112</v>
      </c>
      <c r="L235" s="8">
        <f t="shared" si="21"/>
        <v>7.8400000000000007</v>
      </c>
      <c r="M235" s="24">
        <f t="shared" si="23"/>
        <v>119.84</v>
      </c>
      <c r="N235" s="24">
        <f t="shared" si="18"/>
        <v>876.35</v>
      </c>
      <c r="O235" s="24">
        <f t="shared" si="19"/>
        <v>876.35</v>
      </c>
      <c r="P235" s="203">
        <v>49.51</v>
      </c>
      <c r="Q235" s="8">
        <v>7.84</v>
      </c>
      <c r="R235" s="8">
        <f t="shared" si="22"/>
        <v>57.349999999999994</v>
      </c>
    </row>
    <row r="236" spans="1:18" ht="24" customHeight="1" x14ac:dyDescent="0.4">
      <c r="A236" s="10">
        <v>232</v>
      </c>
      <c r="B236" s="4">
        <v>5920006242</v>
      </c>
      <c r="C236" s="3" t="s">
        <v>2005</v>
      </c>
      <c r="D236" s="5" t="s">
        <v>2219</v>
      </c>
      <c r="E236" s="5" t="s">
        <v>2351</v>
      </c>
      <c r="F236" s="3" t="s">
        <v>3464</v>
      </c>
      <c r="G236" s="7">
        <v>1205.9000000000001</v>
      </c>
      <c r="H236" s="7">
        <v>78.900000000000006</v>
      </c>
      <c r="I236" s="144">
        <v>63</v>
      </c>
      <c r="J236" s="7">
        <v>3.5</v>
      </c>
      <c r="K236" s="8">
        <f t="shared" si="20"/>
        <v>220.5</v>
      </c>
      <c r="L236" s="8">
        <f t="shared" si="21"/>
        <v>15.435000000000002</v>
      </c>
      <c r="M236" s="24">
        <f t="shared" si="23"/>
        <v>235.94</v>
      </c>
      <c r="N236" s="24">
        <f t="shared" si="18"/>
        <v>1441.8400000000001</v>
      </c>
      <c r="O236" s="24">
        <f t="shared" si="19"/>
        <v>1441.8400000000001</v>
      </c>
      <c r="P236" s="203">
        <v>78.900000000000006</v>
      </c>
      <c r="Q236" s="8">
        <v>15.44</v>
      </c>
      <c r="R236" s="8">
        <f t="shared" si="22"/>
        <v>94.34</v>
      </c>
    </row>
    <row r="237" spans="1:18" ht="24" customHeight="1" x14ac:dyDescent="0.4">
      <c r="A237" s="10">
        <v>233</v>
      </c>
      <c r="B237" s="4">
        <v>5920006243</v>
      </c>
      <c r="C237" s="3" t="s">
        <v>1601</v>
      </c>
      <c r="D237" s="5" t="s">
        <v>1602</v>
      </c>
      <c r="E237" s="5" t="s">
        <v>1603</v>
      </c>
      <c r="F237" s="3" t="s">
        <v>3481</v>
      </c>
      <c r="G237" s="7">
        <v>56.18</v>
      </c>
      <c r="H237" s="7">
        <v>3.68</v>
      </c>
      <c r="I237" s="144">
        <v>1</v>
      </c>
      <c r="J237" s="7">
        <v>3.5</v>
      </c>
      <c r="K237" s="8">
        <f t="shared" si="20"/>
        <v>3.5</v>
      </c>
      <c r="L237" s="8">
        <f t="shared" si="21"/>
        <v>0.24500000000000002</v>
      </c>
      <c r="M237" s="24">
        <f t="shared" si="23"/>
        <v>3.75</v>
      </c>
      <c r="N237" s="24">
        <f t="shared" si="18"/>
        <v>59.93</v>
      </c>
      <c r="O237" s="24">
        <f t="shared" si="19"/>
        <v>59.93</v>
      </c>
      <c r="P237" s="203">
        <v>3.68</v>
      </c>
      <c r="Q237" s="8">
        <v>0.25</v>
      </c>
      <c r="R237" s="8">
        <f t="shared" si="22"/>
        <v>3.93</v>
      </c>
    </row>
    <row r="238" spans="1:18" ht="24" customHeight="1" x14ac:dyDescent="0.4">
      <c r="A238" s="10">
        <v>234</v>
      </c>
      <c r="B238" s="4">
        <v>5920006244</v>
      </c>
      <c r="C238" s="3" t="s">
        <v>1604</v>
      </c>
      <c r="D238" s="5" t="s">
        <v>1605</v>
      </c>
      <c r="E238" s="5" t="s">
        <v>1606</v>
      </c>
      <c r="F238" s="3" t="s">
        <v>3464</v>
      </c>
      <c r="G238" s="7">
        <v>104.87</v>
      </c>
      <c r="H238" s="7">
        <v>6.8780000000000001</v>
      </c>
      <c r="I238" s="144">
        <v>10</v>
      </c>
      <c r="J238" s="7">
        <v>3.5</v>
      </c>
      <c r="K238" s="8">
        <f t="shared" si="20"/>
        <v>35</v>
      </c>
      <c r="L238" s="8">
        <f t="shared" si="21"/>
        <v>2.4500000000000002</v>
      </c>
      <c r="M238" s="24">
        <f t="shared" si="23"/>
        <v>37.450000000000003</v>
      </c>
      <c r="N238" s="24">
        <f t="shared" si="18"/>
        <v>142.32</v>
      </c>
      <c r="O238" s="24">
        <f t="shared" si="19"/>
        <v>142.32</v>
      </c>
      <c r="P238" s="203">
        <v>6.8780000000000001</v>
      </c>
      <c r="Q238" s="8">
        <v>2.4500000000000002</v>
      </c>
      <c r="R238" s="8">
        <f t="shared" si="22"/>
        <v>9.3279999999999994</v>
      </c>
    </row>
    <row r="239" spans="1:18" ht="24" customHeight="1" x14ac:dyDescent="0.4">
      <c r="A239" s="10">
        <v>235</v>
      </c>
      <c r="B239" s="4">
        <v>5920006245</v>
      </c>
      <c r="C239" s="3" t="s">
        <v>1607</v>
      </c>
      <c r="D239" s="5" t="s">
        <v>1608</v>
      </c>
      <c r="E239" s="5" t="s">
        <v>1609</v>
      </c>
      <c r="F239" s="12" t="s">
        <v>3464</v>
      </c>
      <c r="G239" s="7">
        <v>209.73</v>
      </c>
      <c r="H239" s="7">
        <v>13.73</v>
      </c>
      <c r="I239" s="144">
        <v>12</v>
      </c>
      <c r="J239" s="7">
        <v>3.5</v>
      </c>
      <c r="K239" s="8">
        <f t="shared" si="20"/>
        <v>42</v>
      </c>
      <c r="L239" s="8">
        <f t="shared" si="21"/>
        <v>2.9400000000000004</v>
      </c>
      <c r="M239" s="24">
        <f t="shared" si="23"/>
        <v>44.94</v>
      </c>
      <c r="N239" s="24">
        <f t="shared" si="18"/>
        <v>254.67</v>
      </c>
      <c r="O239" s="24">
        <f t="shared" si="19"/>
        <v>254.67</v>
      </c>
      <c r="P239" s="203">
        <v>13.73</v>
      </c>
      <c r="Q239" s="8">
        <v>2.94</v>
      </c>
      <c r="R239" s="8">
        <f t="shared" si="22"/>
        <v>16.670000000000002</v>
      </c>
    </row>
    <row r="240" spans="1:18" ht="24" customHeight="1" x14ac:dyDescent="0.4">
      <c r="A240" s="10">
        <v>236</v>
      </c>
      <c r="B240" s="4">
        <v>5920006246</v>
      </c>
      <c r="C240" s="3" t="s">
        <v>1891</v>
      </c>
      <c r="D240" s="5" t="s">
        <v>1892</v>
      </c>
      <c r="E240" s="5" t="s">
        <v>1893</v>
      </c>
      <c r="F240" s="3" t="s">
        <v>18</v>
      </c>
      <c r="G240" s="7">
        <v>0</v>
      </c>
      <c r="H240" s="7">
        <v>0</v>
      </c>
      <c r="I240" s="144">
        <v>49</v>
      </c>
      <c r="J240" s="7">
        <v>3.5</v>
      </c>
      <c r="K240" s="8">
        <f t="shared" si="20"/>
        <v>171.5</v>
      </c>
      <c r="L240" s="8">
        <f t="shared" si="21"/>
        <v>12.005000000000001</v>
      </c>
      <c r="M240" s="24">
        <f t="shared" si="23"/>
        <v>183.51</v>
      </c>
      <c r="N240" s="24">
        <f t="shared" si="18"/>
        <v>183.51</v>
      </c>
      <c r="O240" s="24">
        <f t="shared" si="19"/>
        <v>183.51</v>
      </c>
      <c r="P240" s="203">
        <v>0</v>
      </c>
      <c r="Q240" s="8">
        <v>12.01</v>
      </c>
      <c r="R240" s="8">
        <f t="shared" si="22"/>
        <v>12.01</v>
      </c>
    </row>
    <row r="241" spans="1:18" ht="24" customHeight="1" x14ac:dyDescent="0.4">
      <c r="A241" s="10">
        <v>237</v>
      </c>
      <c r="B241" s="4">
        <v>5920006247</v>
      </c>
      <c r="C241" s="3" t="s">
        <v>2025</v>
      </c>
      <c r="D241" s="5" t="s">
        <v>2026</v>
      </c>
      <c r="E241" s="5" t="s">
        <v>2027</v>
      </c>
      <c r="F241" s="12" t="s">
        <v>3464</v>
      </c>
      <c r="G241" s="7">
        <v>299.61</v>
      </c>
      <c r="H241" s="7">
        <v>19.61</v>
      </c>
      <c r="I241" s="144">
        <v>13</v>
      </c>
      <c r="J241" s="7">
        <v>3.5</v>
      </c>
      <c r="K241" s="8">
        <f t="shared" si="20"/>
        <v>45.5</v>
      </c>
      <c r="L241" s="8">
        <f t="shared" si="21"/>
        <v>3.1850000000000005</v>
      </c>
      <c r="M241" s="24">
        <f t="shared" si="23"/>
        <v>48.69</v>
      </c>
      <c r="N241" s="24">
        <f t="shared" si="18"/>
        <v>348.3</v>
      </c>
      <c r="O241" s="24">
        <f t="shared" si="19"/>
        <v>348.3</v>
      </c>
      <c r="P241" s="203">
        <v>19.61</v>
      </c>
      <c r="Q241" s="8">
        <v>3.19</v>
      </c>
      <c r="R241" s="8">
        <f t="shared" si="22"/>
        <v>22.8</v>
      </c>
    </row>
    <row r="242" spans="1:18" ht="24" customHeight="1" x14ac:dyDescent="0.4">
      <c r="A242" s="10">
        <v>238</v>
      </c>
      <c r="B242" s="4">
        <v>5920006248</v>
      </c>
      <c r="C242" s="3" t="s">
        <v>1967</v>
      </c>
      <c r="D242" s="5" t="s">
        <v>568</v>
      </c>
      <c r="E242" s="5" t="s">
        <v>1968</v>
      </c>
      <c r="F242" s="12" t="s">
        <v>3464</v>
      </c>
      <c r="G242" s="7">
        <v>134.84</v>
      </c>
      <c r="H242" s="7">
        <v>8.84</v>
      </c>
      <c r="I242" s="144">
        <v>4</v>
      </c>
      <c r="J242" s="7">
        <v>3.5</v>
      </c>
      <c r="K242" s="8">
        <f t="shared" si="20"/>
        <v>14</v>
      </c>
      <c r="L242" s="8">
        <f t="shared" si="21"/>
        <v>0.98000000000000009</v>
      </c>
      <c r="M242" s="24">
        <f t="shared" si="23"/>
        <v>14.98</v>
      </c>
      <c r="N242" s="24">
        <f t="shared" si="18"/>
        <v>149.82</v>
      </c>
      <c r="O242" s="24">
        <f t="shared" si="19"/>
        <v>149.82</v>
      </c>
      <c r="P242" s="203">
        <v>8.84</v>
      </c>
      <c r="Q242" s="8">
        <v>0.98</v>
      </c>
      <c r="R242" s="8">
        <f t="shared" si="22"/>
        <v>9.82</v>
      </c>
    </row>
    <row r="243" spans="1:18" ht="24" customHeight="1" x14ac:dyDescent="0.4">
      <c r="A243" s="10">
        <v>239</v>
      </c>
      <c r="B243" s="4">
        <v>5920006249</v>
      </c>
      <c r="C243" s="3" t="s">
        <v>2136</v>
      </c>
      <c r="D243" s="5" t="s">
        <v>2137</v>
      </c>
      <c r="E243" s="5" t="s">
        <v>2138</v>
      </c>
      <c r="F243" s="3" t="s">
        <v>18</v>
      </c>
      <c r="G243" s="7">
        <v>0</v>
      </c>
      <c r="H243" s="7">
        <v>0</v>
      </c>
      <c r="I243" s="144">
        <v>451</v>
      </c>
      <c r="J243" s="7">
        <v>3.5</v>
      </c>
      <c r="K243" s="8">
        <f t="shared" si="20"/>
        <v>1578.5</v>
      </c>
      <c r="L243" s="8">
        <f t="shared" si="21"/>
        <v>110.495</v>
      </c>
      <c r="M243" s="24">
        <f t="shared" si="23"/>
        <v>1689</v>
      </c>
      <c r="N243" s="24">
        <f t="shared" si="18"/>
        <v>1689</v>
      </c>
      <c r="O243" s="24">
        <f t="shared" si="19"/>
        <v>1689</v>
      </c>
      <c r="P243" s="203">
        <v>0</v>
      </c>
      <c r="Q243" s="8">
        <v>110.5</v>
      </c>
      <c r="R243" s="8">
        <f t="shared" si="22"/>
        <v>110.5</v>
      </c>
    </row>
    <row r="244" spans="1:18" ht="24" customHeight="1" x14ac:dyDescent="0.4">
      <c r="A244" s="10">
        <v>240</v>
      </c>
      <c r="B244" s="4">
        <v>5920006250</v>
      </c>
      <c r="C244" s="3" t="s">
        <v>1898</v>
      </c>
      <c r="D244" s="5" t="s">
        <v>1899</v>
      </c>
      <c r="E244" s="5" t="s">
        <v>1900</v>
      </c>
      <c r="F244" s="3" t="s">
        <v>3464</v>
      </c>
      <c r="G244" s="7">
        <v>591.73</v>
      </c>
      <c r="H244" s="7">
        <v>38.729999999999997</v>
      </c>
      <c r="I244" s="144">
        <v>21</v>
      </c>
      <c r="J244" s="7">
        <v>3.5</v>
      </c>
      <c r="K244" s="8">
        <f t="shared" si="20"/>
        <v>73.5</v>
      </c>
      <c r="L244" s="8">
        <f t="shared" si="21"/>
        <v>5.1450000000000005</v>
      </c>
      <c r="M244" s="24">
        <f t="shared" si="23"/>
        <v>78.650000000000006</v>
      </c>
      <c r="N244" s="24">
        <f t="shared" si="18"/>
        <v>670.38</v>
      </c>
      <c r="O244" s="24">
        <f t="shared" si="19"/>
        <v>670.38</v>
      </c>
      <c r="P244" s="203">
        <v>38.729999999999997</v>
      </c>
      <c r="Q244" s="8">
        <v>5.15</v>
      </c>
      <c r="R244" s="8">
        <f t="shared" si="22"/>
        <v>43.879999999999995</v>
      </c>
    </row>
    <row r="245" spans="1:18" ht="24" customHeight="1" x14ac:dyDescent="0.4">
      <c r="A245" s="10">
        <v>241</v>
      </c>
      <c r="B245" s="4">
        <v>5920006251</v>
      </c>
      <c r="C245" s="3" t="s">
        <v>1901</v>
      </c>
      <c r="D245" s="5" t="s">
        <v>1902</v>
      </c>
      <c r="E245" s="5" t="s">
        <v>1903</v>
      </c>
      <c r="F245" s="3" t="s">
        <v>3464</v>
      </c>
      <c r="G245" s="7">
        <v>539.29</v>
      </c>
      <c r="H245" s="7">
        <v>35.29</v>
      </c>
      <c r="I245" s="144">
        <v>25</v>
      </c>
      <c r="J245" s="7">
        <v>3.5</v>
      </c>
      <c r="K245" s="8">
        <f t="shared" si="20"/>
        <v>87.5</v>
      </c>
      <c r="L245" s="8">
        <f t="shared" si="21"/>
        <v>6.1250000000000009</v>
      </c>
      <c r="M245" s="24">
        <f t="shared" si="23"/>
        <v>93.63000000000001</v>
      </c>
      <c r="N245" s="24">
        <f t="shared" si="18"/>
        <v>632.91999999999996</v>
      </c>
      <c r="O245" s="24">
        <f t="shared" si="19"/>
        <v>632.91999999999996</v>
      </c>
      <c r="P245" s="203">
        <v>35.29</v>
      </c>
      <c r="Q245" s="8">
        <v>6.13</v>
      </c>
      <c r="R245" s="8">
        <f t="shared" si="22"/>
        <v>41.42</v>
      </c>
    </row>
    <row r="246" spans="1:18" ht="24" customHeight="1" x14ac:dyDescent="0.4">
      <c r="A246" s="10">
        <v>242</v>
      </c>
      <c r="B246" s="4">
        <v>5920006252</v>
      </c>
      <c r="C246" s="3" t="s">
        <v>1904</v>
      </c>
      <c r="D246" s="5" t="s">
        <v>1905</v>
      </c>
      <c r="E246" s="5" t="s">
        <v>1906</v>
      </c>
      <c r="F246" s="3" t="s">
        <v>18</v>
      </c>
      <c r="G246" s="7">
        <v>0</v>
      </c>
      <c r="H246" s="7">
        <v>0</v>
      </c>
      <c r="I246" s="144">
        <v>74</v>
      </c>
      <c r="J246" s="7">
        <v>3.5</v>
      </c>
      <c r="K246" s="8">
        <f t="shared" si="20"/>
        <v>259</v>
      </c>
      <c r="L246" s="8">
        <f t="shared" si="21"/>
        <v>18.130000000000003</v>
      </c>
      <c r="M246" s="24">
        <f t="shared" si="23"/>
        <v>277.13</v>
      </c>
      <c r="N246" s="24">
        <f t="shared" si="18"/>
        <v>277.13</v>
      </c>
      <c r="O246" s="24">
        <f t="shared" si="19"/>
        <v>277.13</v>
      </c>
      <c r="P246" s="203">
        <v>0</v>
      </c>
      <c r="Q246" s="8">
        <v>18.13</v>
      </c>
      <c r="R246" s="8">
        <f t="shared" si="22"/>
        <v>18.13</v>
      </c>
    </row>
    <row r="247" spans="1:18" ht="24" customHeight="1" x14ac:dyDescent="0.4">
      <c r="A247" s="10">
        <v>243</v>
      </c>
      <c r="B247" s="4">
        <v>5920006253</v>
      </c>
      <c r="C247" s="3" t="s">
        <v>1907</v>
      </c>
      <c r="D247" s="5" t="s">
        <v>1908</v>
      </c>
      <c r="E247" s="5" t="s">
        <v>1909</v>
      </c>
      <c r="F247" s="3" t="s">
        <v>3464</v>
      </c>
      <c r="G247" s="7">
        <v>4168.2</v>
      </c>
      <c r="H247" s="7">
        <v>272.7</v>
      </c>
      <c r="I247" s="144">
        <v>191</v>
      </c>
      <c r="J247" s="7">
        <v>3.5</v>
      </c>
      <c r="K247" s="8">
        <f t="shared" si="20"/>
        <v>668.5</v>
      </c>
      <c r="L247" s="8">
        <f t="shared" si="21"/>
        <v>46.795000000000002</v>
      </c>
      <c r="M247" s="24">
        <f t="shared" si="23"/>
        <v>715.3</v>
      </c>
      <c r="N247" s="24">
        <f t="shared" si="18"/>
        <v>4883.5</v>
      </c>
      <c r="O247" s="24">
        <f t="shared" si="19"/>
        <v>4883.5</v>
      </c>
      <c r="P247" s="203">
        <v>272.7</v>
      </c>
      <c r="Q247" s="8">
        <v>46.8</v>
      </c>
      <c r="R247" s="8">
        <f t="shared" si="22"/>
        <v>319.5</v>
      </c>
    </row>
    <row r="248" spans="1:18" ht="24" customHeight="1" x14ac:dyDescent="0.4">
      <c r="A248" s="10">
        <v>244</v>
      </c>
      <c r="B248" s="4">
        <v>5920006254</v>
      </c>
      <c r="C248" s="3" t="s">
        <v>1998</v>
      </c>
      <c r="D248" s="5" t="s">
        <v>2217</v>
      </c>
      <c r="E248" s="5" t="s">
        <v>1999</v>
      </c>
      <c r="F248" s="3" t="s">
        <v>3464</v>
      </c>
      <c r="G248" s="7">
        <v>3040.96</v>
      </c>
      <c r="H248" s="7">
        <v>198.96</v>
      </c>
      <c r="I248" s="144">
        <v>143</v>
      </c>
      <c r="J248" s="7">
        <v>3.5</v>
      </c>
      <c r="K248" s="8">
        <f t="shared" si="20"/>
        <v>500.5</v>
      </c>
      <c r="L248" s="8">
        <f t="shared" si="21"/>
        <v>35.035000000000004</v>
      </c>
      <c r="M248" s="24">
        <f t="shared" si="23"/>
        <v>535.54</v>
      </c>
      <c r="N248" s="24">
        <f t="shared" si="18"/>
        <v>3576.5</v>
      </c>
      <c r="O248" s="24">
        <f t="shared" si="19"/>
        <v>3576.5</v>
      </c>
      <c r="P248" s="203">
        <v>198.96</v>
      </c>
      <c r="Q248" s="8">
        <v>35.04</v>
      </c>
      <c r="R248" s="8">
        <f t="shared" si="22"/>
        <v>234</v>
      </c>
    </row>
    <row r="249" spans="1:18" ht="24" customHeight="1" x14ac:dyDescent="0.4">
      <c r="A249" s="10">
        <v>245</v>
      </c>
      <c r="B249" s="4">
        <v>5920006255</v>
      </c>
      <c r="C249" s="3" t="s">
        <v>2019</v>
      </c>
      <c r="D249" s="5" t="s">
        <v>2020</v>
      </c>
      <c r="E249" s="5" t="s">
        <v>2021</v>
      </c>
      <c r="F249" s="3" t="s">
        <v>3464</v>
      </c>
      <c r="G249" s="7">
        <v>936.26</v>
      </c>
      <c r="H249" s="7">
        <v>61.26</v>
      </c>
      <c r="I249" s="144">
        <v>39</v>
      </c>
      <c r="J249" s="7">
        <v>3.5</v>
      </c>
      <c r="K249" s="8">
        <f t="shared" si="20"/>
        <v>136.5</v>
      </c>
      <c r="L249" s="8">
        <f t="shared" si="21"/>
        <v>9.5550000000000015</v>
      </c>
      <c r="M249" s="24">
        <f t="shared" si="23"/>
        <v>146.06</v>
      </c>
      <c r="N249" s="24">
        <f t="shared" si="18"/>
        <v>1082.32</v>
      </c>
      <c r="O249" s="24">
        <f t="shared" si="19"/>
        <v>1082.32</v>
      </c>
      <c r="P249" s="203">
        <v>61.26</v>
      </c>
      <c r="Q249" s="8">
        <v>9.56</v>
      </c>
      <c r="R249" s="8">
        <f t="shared" si="22"/>
        <v>70.819999999999993</v>
      </c>
    </row>
    <row r="250" spans="1:18" ht="24" customHeight="1" x14ac:dyDescent="0.4">
      <c r="A250" s="10">
        <v>246</v>
      </c>
      <c r="B250" s="4">
        <v>5920006256</v>
      </c>
      <c r="C250" s="3" t="s">
        <v>2016</v>
      </c>
      <c r="D250" s="5" t="s">
        <v>2017</v>
      </c>
      <c r="E250" s="5" t="s">
        <v>2018</v>
      </c>
      <c r="F250" s="3" t="s">
        <v>3472</v>
      </c>
      <c r="G250" s="7">
        <v>719.05</v>
      </c>
      <c r="H250" s="7">
        <v>47.05</v>
      </c>
      <c r="I250" s="144">
        <v>26</v>
      </c>
      <c r="J250" s="7">
        <v>3.5</v>
      </c>
      <c r="K250" s="8">
        <f t="shared" si="20"/>
        <v>91</v>
      </c>
      <c r="L250" s="8">
        <f t="shared" si="21"/>
        <v>6.370000000000001</v>
      </c>
      <c r="M250" s="24">
        <f t="shared" si="23"/>
        <v>97.37</v>
      </c>
      <c r="N250" s="24">
        <f t="shared" si="18"/>
        <v>816.42</v>
      </c>
      <c r="O250" s="24">
        <f t="shared" si="19"/>
        <v>816.42</v>
      </c>
      <c r="P250" s="203">
        <v>47.05</v>
      </c>
      <c r="Q250" s="8">
        <v>6.37</v>
      </c>
      <c r="R250" s="8">
        <f t="shared" si="22"/>
        <v>53.419999999999995</v>
      </c>
    </row>
    <row r="251" spans="1:18" ht="24" customHeight="1" x14ac:dyDescent="0.4">
      <c r="A251" s="10">
        <v>247</v>
      </c>
      <c r="B251" s="4">
        <v>5920006257</v>
      </c>
      <c r="C251" s="3" t="s">
        <v>1991</v>
      </c>
      <c r="D251" s="5" t="s">
        <v>699</v>
      </c>
      <c r="E251" s="5" t="s">
        <v>1992</v>
      </c>
      <c r="F251" s="3" t="s">
        <v>3464</v>
      </c>
      <c r="G251" s="7">
        <v>228.46</v>
      </c>
      <c r="H251" s="7">
        <v>14.96</v>
      </c>
      <c r="I251" s="144">
        <v>12</v>
      </c>
      <c r="J251" s="7">
        <v>3.5</v>
      </c>
      <c r="K251" s="8">
        <f t="shared" si="20"/>
        <v>42</v>
      </c>
      <c r="L251" s="8">
        <f t="shared" si="21"/>
        <v>2.9400000000000004</v>
      </c>
      <c r="M251" s="24">
        <f t="shared" si="23"/>
        <v>44.94</v>
      </c>
      <c r="N251" s="24">
        <f t="shared" si="18"/>
        <v>273.39999999999998</v>
      </c>
      <c r="O251" s="24">
        <f t="shared" si="19"/>
        <v>273.39999999999998</v>
      </c>
      <c r="P251" s="203">
        <v>14.96</v>
      </c>
      <c r="Q251" s="8">
        <v>2.94</v>
      </c>
      <c r="R251" s="8">
        <f t="shared" si="22"/>
        <v>17.900000000000002</v>
      </c>
    </row>
    <row r="252" spans="1:18" ht="24" customHeight="1" x14ac:dyDescent="0.4">
      <c r="A252" s="10">
        <v>248</v>
      </c>
      <c r="B252" s="4">
        <v>5920006258</v>
      </c>
      <c r="C252" s="3" t="s">
        <v>2013</v>
      </c>
      <c r="D252" s="5" t="s">
        <v>2014</v>
      </c>
      <c r="E252" s="5" t="s">
        <v>2015</v>
      </c>
      <c r="F252" s="3" t="s">
        <v>3464</v>
      </c>
      <c r="G252" s="7">
        <v>490.62</v>
      </c>
      <c r="H252" s="7">
        <v>32.119999999999997</v>
      </c>
      <c r="I252" s="144">
        <v>24</v>
      </c>
      <c r="J252" s="7">
        <v>3.5</v>
      </c>
      <c r="K252" s="8">
        <f t="shared" si="20"/>
        <v>84</v>
      </c>
      <c r="L252" s="8">
        <f t="shared" si="21"/>
        <v>5.8800000000000008</v>
      </c>
      <c r="M252" s="24">
        <f t="shared" si="23"/>
        <v>89.88</v>
      </c>
      <c r="N252" s="24">
        <f t="shared" si="18"/>
        <v>580.5</v>
      </c>
      <c r="O252" s="24">
        <f t="shared" si="19"/>
        <v>580.5</v>
      </c>
      <c r="P252" s="203">
        <v>32.119999999999997</v>
      </c>
      <c r="Q252" s="8">
        <v>5.88</v>
      </c>
      <c r="R252" s="8">
        <f t="shared" si="22"/>
        <v>38</v>
      </c>
    </row>
    <row r="253" spans="1:18" ht="24" customHeight="1" x14ac:dyDescent="0.4">
      <c r="A253" s="10">
        <v>249</v>
      </c>
      <c r="B253" s="4">
        <v>5920006259</v>
      </c>
      <c r="C253" s="3" t="s">
        <v>1984</v>
      </c>
      <c r="D253" s="5" t="s">
        <v>2214</v>
      </c>
      <c r="E253" s="5" t="s">
        <v>1985</v>
      </c>
      <c r="F253" s="3" t="s">
        <v>3464</v>
      </c>
      <c r="G253" s="7">
        <v>29.98</v>
      </c>
      <c r="H253" s="7">
        <v>1.98</v>
      </c>
      <c r="I253" s="144">
        <v>2</v>
      </c>
      <c r="J253" s="7">
        <v>3.5</v>
      </c>
      <c r="K253" s="8">
        <f t="shared" si="20"/>
        <v>7</v>
      </c>
      <c r="L253" s="8">
        <f t="shared" si="21"/>
        <v>0.49000000000000005</v>
      </c>
      <c r="M253" s="24">
        <f t="shared" si="23"/>
        <v>7.49</v>
      </c>
      <c r="N253" s="24">
        <f t="shared" si="18"/>
        <v>37.47</v>
      </c>
      <c r="O253" s="24">
        <f t="shared" si="19"/>
        <v>37.47</v>
      </c>
      <c r="P253" s="203">
        <v>1.98</v>
      </c>
      <c r="Q253" s="8">
        <v>0.49</v>
      </c>
      <c r="R253" s="8">
        <f t="shared" si="22"/>
        <v>2.4699999999999998</v>
      </c>
    </row>
    <row r="254" spans="1:18" ht="24" customHeight="1" x14ac:dyDescent="0.4">
      <c r="A254" s="10">
        <v>250</v>
      </c>
      <c r="B254" s="4">
        <v>5920006260</v>
      </c>
      <c r="C254" s="3" t="s">
        <v>2072</v>
      </c>
      <c r="D254" s="5" t="s">
        <v>2073</v>
      </c>
      <c r="E254" s="5" t="s">
        <v>2074</v>
      </c>
      <c r="F254" s="3" t="s">
        <v>3471</v>
      </c>
      <c r="G254" s="7">
        <v>700.32</v>
      </c>
      <c r="H254" s="7">
        <v>45.82</v>
      </c>
      <c r="I254" s="144">
        <v>145</v>
      </c>
      <c r="J254" s="7">
        <v>3.5</v>
      </c>
      <c r="K254" s="8">
        <f t="shared" si="20"/>
        <v>507.5</v>
      </c>
      <c r="L254" s="8">
        <f t="shared" si="21"/>
        <v>35.525000000000006</v>
      </c>
      <c r="M254" s="24">
        <f t="shared" si="23"/>
        <v>543.03</v>
      </c>
      <c r="N254" s="24">
        <f t="shared" si="18"/>
        <v>1243.3499999999999</v>
      </c>
      <c r="O254" s="24">
        <f t="shared" si="19"/>
        <v>1243.3499999999999</v>
      </c>
      <c r="P254" s="203">
        <v>45.82</v>
      </c>
      <c r="Q254" s="8">
        <v>35.53</v>
      </c>
      <c r="R254" s="8">
        <f t="shared" si="22"/>
        <v>81.349999999999994</v>
      </c>
    </row>
    <row r="255" spans="1:18" ht="24" customHeight="1" x14ac:dyDescent="0.4">
      <c r="A255" s="10">
        <v>251</v>
      </c>
      <c r="B255" s="4">
        <v>5920006261</v>
      </c>
      <c r="C255" s="3" t="s">
        <v>1915</v>
      </c>
      <c r="D255" s="5" t="s">
        <v>1916</v>
      </c>
      <c r="E255" s="5" t="s">
        <v>1917</v>
      </c>
      <c r="F255" s="3" t="s">
        <v>3467</v>
      </c>
      <c r="G255" s="7">
        <v>352.04</v>
      </c>
      <c r="H255" s="7">
        <v>23.04</v>
      </c>
      <c r="I255" s="144">
        <v>31</v>
      </c>
      <c r="J255" s="7">
        <v>3.5</v>
      </c>
      <c r="K255" s="8">
        <f t="shared" si="20"/>
        <v>108.5</v>
      </c>
      <c r="L255" s="8">
        <f t="shared" si="21"/>
        <v>7.5950000000000006</v>
      </c>
      <c r="M255" s="24">
        <f t="shared" si="23"/>
        <v>116.10000000000001</v>
      </c>
      <c r="N255" s="24">
        <f t="shared" si="18"/>
        <v>468.14000000000004</v>
      </c>
      <c r="O255" s="24">
        <f t="shared" si="19"/>
        <v>468.14000000000004</v>
      </c>
      <c r="P255" s="203">
        <v>23.04</v>
      </c>
      <c r="Q255" s="8">
        <v>7.6</v>
      </c>
      <c r="R255" s="8">
        <f t="shared" si="22"/>
        <v>30.64</v>
      </c>
    </row>
    <row r="256" spans="1:18" ht="24" customHeight="1" x14ac:dyDescent="0.4">
      <c r="A256" s="10">
        <v>252</v>
      </c>
      <c r="B256" s="4">
        <v>5920006262</v>
      </c>
      <c r="C256" s="3" t="s">
        <v>1918</v>
      </c>
      <c r="D256" s="5" t="s">
        <v>1919</v>
      </c>
      <c r="E256" s="5" t="s">
        <v>1920</v>
      </c>
      <c r="F256" s="3" t="s">
        <v>18</v>
      </c>
      <c r="G256" s="7">
        <v>0</v>
      </c>
      <c r="H256" s="7">
        <v>0</v>
      </c>
      <c r="I256" s="144">
        <v>14</v>
      </c>
      <c r="J256" s="7">
        <v>3.5</v>
      </c>
      <c r="K256" s="8">
        <f t="shared" si="20"/>
        <v>49</v>
      </c>
      <c r="L256" s="8">
        <f t="shared" si="21"/>
        <v>3.43</v>
      </c>
      <c r="M256" s="24">
        <f t="shared" si="23"/>
        <v>52.43</v>
      </c>
      <c r="N256" s="24">
        <f t="shared" si="18"/>
        <v>52.43</v>
      </c>
      <c r="O256" s="24">
        <f t="shared" si="19"/>
        <v>52.43</v>
      </c>
      <c r="P256" s="203">
        <v>0</v>
      </c>
      <c r="Q256" s="8">
        <v>3.43</v>
      </c>
      <c r="R256" s="8">
        <f t="shared" si="22"/>
        <v>3.43</v>
      </c>
    </row>
    <row r="257" spans="1:18" ht="24" customHeight="1" x14ac:dyDescent="0.4">
      <c r="A257" s="10">
        <v>253</v>
      </c>
      <c r="B257" s="4">
        <v>5920006263</v>
      </c>
      <c r="C257" s="3" t="s">
        <v>1921</v>
      </c>
      <c r="D257" s="5" t="s">
        <v>3525</v>
      </c>
      <c r="E257" s="5" t="s">
        <v>1922</v>
      </c>
      <c r="F257" s="12" t="s">
        <v>3464</v>
      </c>
      <c r="G257" s="7">
        <v>1924.94</v>
      </c>
      <c r="H257" s="7">
        <v>125.94</v>
      </c>
      <c r="I257" s="144">
        <v>80</v>
      </c>
      <c r="J257" s="7">
        <v>3.5</v>
      </c>
      <c r="K257" s="8">
        <f t="shared" si="20"/>
        <v>280</v>
      </c>
      <c r="L257" s="8">
        <f t="shared" si="21"/>
        <v>19.600000000000001</v>
      </c>
      <c r="M257" s="24">
        <f t="shared" si="23"/>
        <v>299.60000000000002</v>
      </c>
      <c r="N257" s="24">
        <f t="shared" si="18"/>
        <v>2224.54</v>
      </c>
      <c r="O257" s="24">
        <f t="shared" si="19"/>
        <v>2224.54</v>
      </c>
      <c r="P257" s="203">
        <v>125.94</v>
      </c>
      <c r="Q257" s="8">
        <v>19.600000000000001</v>
      </c>
      <c r="R257" s="8">
        <f t="shared" si="22"/>
        <v>145.54</v>
      </c>
    </row>
    <row r="258" spans="1:18" ht="24" customHeight="1" x14ac:dyDescent="0.4">
      <c r="A258" s="10">
        <v>254</v>
      </c>
      <c r="B258" s="4">
        <v>5920006264</v>
      </c>
      <c r="C258" s="3" t="s">
        <v>2010</v>
      </c>
      <c r="D258" s="5" t="s">
        <v>2011</v>
      </c>
      <c r="E258" s="5" t="s">
        <v>2012</v>
      </c>
      <c r="F258" s="12" t="s">
        <v>3464</v>
      </c>
      <c r="G258" s="7">
        <v>220.97</v>
      </c>
      <c r="H258" s="7">
        <v>14.47</v>
      </c>
      <c r="I258" s="144">
        <v>9</v>
      </c>
      <c r="J258" s="7">
        <v>3.5</v>
      </c>
      <c r="K258" s="8">
        <f t="shared" si="20"/>
        <v>31.5</v>
      </c>
      <c r="L258" s="8">
        <f t="shared" si="21"/>
        <v>2.2050000000000001</v>
      </c>
      <c r="M258" s="24">
        <f t="shared" si="23"/>
        <v>33.71</v>
      </c>
      <c r="N258" s="24">
        <f t="shared" si="18"/>
        <v>254.68</v>
      </c>
      <c r="O258" s="24">
        <f t="shared" si="19"/>
        <v>254.68</v>
      </c>
      <c r="P258" s="203">
        <v>14.47</v>
      </c>
      <c r="Q258" s="8">
        <v>2.21</v>
      </c>
      <c r="R258" s="8">
        <f t="shared" si="22"/>
        <v>16.68</v>
      </c>
    </row>
    <row r="259" spans="1:18" ht="24" customHeight="1" x14ac:dyDescent="0.4">
      <c r="A259" s="10">
        <v>255</v>
      </c>
      <c r="B259" s="4">
        <v>5920006265</v>
      </c>
      <c r="C259" s="3" t="s">
        <v>1965</v>
      </c>
      <c r="D259" s="5" t="s">
        <v>1966</v>
      </c>
      <c r="E259" s="5" t="s">
        <v>2246</v>
      </c>
      <c r="F259" s="3" t="s">
        <v>18</v>
      </c>
      <c r="G259" s="7">
        <v>0</v>
      </c>
      <c r="H259" s="7">
        <v>0</v>
      </c>
      <c r="I259" s="144">
        <v>77</v>
      </c>
      <c r="J259" s="7">
        <v>3.5</v>
      </c>
      <c r="K259" s="8">
        <f t="shared" si="20"/>
        <v>269.5</v>
      </c>
      <c r="L259" s="8">
        <f t="shared" si="21"/>
        <v>18.865000000000002</v>
      </c>
      <c r="M259" s="24">
        <f t="shared" si="23"/>
        <v>288.37</v>
      </c>
      <c r="N259" s="24">
        <f t="shared" si="18"/>
        <v>288.37</v>
      </c>
      <c r="O259" s="24">
        <f t="shared" si="19"/>
        <v>288.37</v>
      </c>
      <c r="P259" s="203">
        <v>0</v>
      </c>
      <c r="Q259" s="8">
        <v>18.87</v>
      </c>
      <c r="R259" s="8">
        <f t="shared" si="22"/>
        <v>18.87</v>
      </c>
    </row>
    <row r="260" spans="1:18" ht="24" customHeight="1" x14ac:dyDescent="0.4">
      <c r="A260" s="10">
        <v>256</v>
      </c>
      <c r="B260" s="4">
        <v>5920006266</v>
      </c>
      <c r="C260" s="3" t="s">
        <v>1923</v>
      </c>
      <c r="D260" s="5" t="s">
        <v>3526</v>
      </c>
      <c r="E260" s="5" t="s">
        <v>1924</v>
      </c>
      <c r="F260" s="12" t="s">
        <v>3464</v>
      </c>
      <c r="G260" s="7">
        <v>808.93</v>
      </c>
      <c r="H260" s="7">
        <v>52.93</v>
      </c>
      <c r="I260" s="144">
        <v>40</v>
      </c>
      <c r="J260" s="7">
        <v>3.5</v>
      </c>
      <c r="K260" s="8">
        <f t="shared" si="20"/>
        <v>140</v>
      </c>
      <c r="L260" s="8">
        <f t="shared" si="21"/>
        <v>9.8000000000000007</v>
      </c>
      <c r="M260" s="24">
        <f t="shared" si="23"/>
        <v>149.80000000000001</v>
      </c>
      <c r="N260" s="24">
        <f t="shared" si="18"/>
        <v>958.73</v>
      </c>
      <c r="O260" s="24">
        <f t="shared" si="19"/>
        <v>958.73</v>
      </c>
      <c r="P260" s="203">
        <v>52.93</v>
      </c>
      <c r="Q260" s="8">
        <v>9.8000000000000007</v>
      </c>
      <c r="R260" s="8">
        <f t="shared" si="22"/>
        <v>62.730000000000004</v>
      </c>
    </row>
    <row r="261" spans="1:18" ht="24" customHeight="1" x14ac:dyDescent="0.4">
      <c r="A261" s="10">
        <v>257</v>
      </c>
      <c r="B261" s="4">
        <v>5920006267</v>
      </c>
      <c r="C261" s="3" t="s">
        <v>1962</v>
      </c>
      <c r="D261" s="5" t="s">
        <v>1963</v>
      </c>
      <c r="E261" s="5" t="s">
        <v>1964</v>
      </c>
      <c r="F261" s="3" t="s">
        <v>3464</v>
      </c>
      <c r="G261" s="7">
        <v>235.95</v>
      </c>
      <c r="H261" s="7">
        <v>15.45</v>
      </c>
      <c r="I261" s="144">
        <v>7</v>
      </c>
      <c r="J261" s="7">
        <v>3.5</v>
      </c>
      <c r="K261" s="8">
        <f t="shared" si="20"/>
        <v>24.5</v>
      </c>
      <c r="L261" s="8">
        <f t="shared" si="21"/>
        <v>1.7150000000000001</v>
      </c>
      <c r="M261" s="24">
        <f t="shared" si="23"/>
        <v>26.220000000000002</v>
      </c>
      <c r="N261" s="24">
        <f t="shared" ref="N261:N324" si="24">SUM(G261+M261)</f>
        <v>262.17</v>
      </c>
      <c r="O261" s="24">
        <f t="shared" ref="O261:O324" si="25">N261</f>
        <v>262.17</v>
      </c>
      <c r="P261" s="203">
        <v>15.45</v>
      </c>
      <c r="Q261" s="8">
        <v>1.72</v>
      </c>
      <c r="R261" s="8">
        <f t="shared" si="22"/>
        <v>17.169999999999998</v>
      </c>
    </row>
    <row r="262" spans="1:18" ht="24" customHeight="1" x14ac:dyDescent="0.4">
      <c r="A262" s="10">
        <v>258</v>
      </c>
      <c r="B262" s="4">
        <v>5920006268</v>
      </c>
      <c r="C262" s="3" t="s">
        <v>1959</v>
      </c>
      <c r="D262" s="5" t="s">
        <v>1960</v>
      </c>
      <c r="E262" s="5" t="s">
        <v>1961</v>
      </c>
      <c r="F262" s="12" t="s">
        <v>3464</v>
      </c>
      <c r="G262" s="7">
        <v>191.01</v>
      </c>
      <c r="H262" s="7">
        <v>12.51</v>
      </c>
      <c r="I262" s="144">
        <v>6</v>
      </c>
      <c r="J262" s="7">
        <v>3.5</v>
      </c>
      <c r="K262" s="8">
        <f t="shared" ref="K262:K325" si="26">SUM(I262*J262)</f>
        <v>21</v>
      </c>
      <c r="L262" s="8">
        <f t="shared" ref="L262:L325" si="27">SUM(K262*7%)</f>
        <v>1.4700000000000002</v>
      </c>
      <c r="M262" s="24">
        <f t="shared" si="23"/>
        <v>22.47</v>
      </c>
      <c r="N262" s="24">
        <f t="shared" si="24"/>
        <v>213.48</v>
      </c>
      <c r="O262" s="24">
        <f t="shared" si="25"/>
        <v>213.48</v>
      </c>
      <c r="P262" s="203">
        <v>12.51</v>
      </c>
      <c r="Q262" s="8">
        <v>1.47</v>
      </c>
      <c r="R262" s="8">
        <f t="shared" ref="R262:R325" si="28">SUM(P262:Q262)</f>
        <v>13.98</v>
      </c>
    </row>
    <row r="263" spans="1:18" ht="24" customHeight="1" x14ac:dyDescent="0.4">
      <c r="A263" s="10">
        <v>259</v>
      </c>
      <c r="B263" s="4">
        <v>5920006269</v>
      </c>
      <c r="C263" s="3" t="s">
        <v>1956</v>
      </c>
      <c r="D263" s="5" t="s">
        <v>1957</v>
      </c>
      <c r="E263" s="5" t="s">
        <v>1958</v>
      </c>
      <c r="F263" s="12" t="s">
        <v>3464</v>
      </c>
      <c r="G263" s="7">
        <v>955</v>
      </c>
      <c r="H263" s="7">
        <v>62.5</v>
      </c>
      <c r="I263" s="144">
        <v>58</v>
      </c>
      <c r="J263" s="7">
        <v>3.5</v>
      </c>
      <c r="K263" s="8">
        <f t="shared" si="26"/>
        <v>203</v>
      </c>
      <c r="L263" s="8">
        <f t="shared" si="27"/>
        <v>14.21</v>
      </c>
      <c r="M263" s="24">
        <f t="shared" si="23"/>
        <v>217.21</v>
      </c>
      <c r="N263" s="24">
        <f t="shared" si="24"/>
        <v>1172.21</v>
      </c>
      <c r="O263" s="24">
        <f t="shared" si="25"/>
        <v>1172.21</v>
      </c>
      <c r="P263" s="203">
        <v>62.5</v>
      </c>
      <c r="Q263" s="8">
        <v>14.21</v>
      </c>
      <c r="R263" s="8">
        <f t="shared" si="28"/>
        <v>76.710000000000008</v>
      </c>
    </row>
    <row r="264" spans="1:18" ht="24" customHeight="1" x14ac:dyDescent="0.4">
      <c r="A264" s="10">
        <v>260</v>
      </c>
      <c r="B264" s="4">
        <v>5920006270</v>
      </c>
      <c r="C264" s="3" t="s">
        <v>1954</v>
      </c>
      <c r="D264" s="5" t="s">
        <v>1952</v>
      </c>
      <c r="E264" s="5" t="s">
        <v>1955</v>
      </c>
      <c r="F264" s="12" t="s">
        <v>3464</v>
      </c>
      <c r="G264" s="7">
        <v>1299.53</v>
      </c>
      <c r="H264" s="7">
        <v>85.03</v>
      </c>
      <c r="I264" s="144">
        <v>59</v>
      </c>
      <c r="J264" s="7">
        <v>3.5</v>
      </c>
      <c r="K264" s="8">
        <f t="shared" si="26"/>
        <v>206.5</v>
      </c>
      <c r="L264" s="8">
        <f t="shared" si="27"/>
        <v>14.455000000000002</v>
      </c>
      <c r="M264" s="24">
        <f t="shared" ref="M264:M327" si="29">ROUNDUP(K264+L264,2)</f>
        <v>220.95999999999998</v>
      </c>
      <c r="N264" s="24">
        <f t="shared" si="24"/>
        <v>1520.49</v>
      </c>
      <c r="O264" s="24">
        <f t="shared" si="25"/>
        <v>1520.49</v>
      </c>
      <c r="P264" s="203">
        <v>85.03</v>
      </c>
      <c r="Q264" s="8">
        <v>14.46</v>
      </c>
      <c r="R264" s="8">
        <f t="shared" si="28"/>
        <v>99.490000000000009</v>
      </c>
    </row>
    <row r="265" spans="1:18" ht="24" customHeight="1" x14ac:dyDescent="0.4">
      <c r="A265" s="10">
        <v>261</v>
      </c>
      <c r="B265" s="4">
        <v>5920006271</v>
      </c>
      <c r="C265" s="3" t="s">
        <v>1951</v>
      </c>
      <c r="D265" s="5" t="s">
        <v>1952</v>
      </c>
      <c r="E265" s="5" t="s">
        <v>1953</v>
      </c>
      <c r="F265" s="12" t="s">
        <v>3464</v>
      </c>
      <c r="G265" s="7">
        <v>1029.8900000000001</v>
      </c>
      <c r="H265" s="7">
        <v>67.39</v>
      </c>
      <c r="I265" s="144">
        <v>33</v>
      </c>
      <c r="J265" s="7">
        <v>3.5</v>
      </c>
      <c r="K265" s="8">
        <f t="shared" si="26"/>
        <v>115.5</v>
      </c>
      <c r="L265" s="8">
        <f t="shared" si="27"/>
        <v>8.0850000000000009</v>
      </c>
      <c r="M265" s="24">
        <f t="shared" si="29"/>
        <v>123.59</v>
      </c>
      <c r="N265" s="24">
        <f t="shared" si="24"/>
        <v>1153.48</v>
      </c>
      <c r="O265" s="24">
        <f t="shared" si="25"/>
        <v>1153.48</v>
      </c>
      <c r="P265" s="203">
        <v>67.39</v>
      </c>
      <c r="Q265" s="8">
        <v>8.09</v>
      </c>
      <c r="R265" s="8">
        <f t="shared" si="28"/>
        <v>75.48</v>
      </c>
    </row>
    <row r="266" spans="1:18" ht="24" customHeight="1" x14ac:dyDescent="0.4">
      <c r="A266" s="10">
        <v>262</v>
      </c>
      <c r="B266" s="4">
        <v>5920006272</v>
      </c>
      <c r="C266" s="3" t="s">
        <v>1948</v>
      </c>
      <c r="D266" s="5" t="s">
        <v>1949</v>
      </c>
      <c r="E266" s="5" t="s">
        <v>1950</v>
      </c>
      <c r="F266" s="3" t="s">
        <v>3464</v>
      </c>
      <c r="G266" s="7">
        <v>288.38</v>
      </c>
      <c r="H266" s="7">
        <v>18.88</v>
      </c>
      <c r="I266" s="144">
        <v>15</v>
      </c>
      <c r="J266" s="7">
        <v>3.5</v>
      </c>
      <c r="K266" s="8">
        <f t="shared" si="26"/>
        <v>52.5</v>
      </c>
      <c r="L266" s="8">
        <f t="shared" si="27"/>
        <v>3.6750000000000003</v>
      </c>
      <c r="M266" s="24">
        <f t="shared" si="29"/>
        <v>56.18</v>
      </c>
      <c r="N266" s="24">
        <f t="shared" si="24"/>
        <v>344.56</v>
      </c>
      <c r="O266" s="24">
        <f t="shared" si="25"/>
        <v>344.56</v>
      </c>
      <c r="P266" s="203">
        <v>18.88</v>
      </c>
      <c r="Q266" s="8">
        <v>3.68</v>
      </c>
      <c r="R266" s="8">
        <f t="shared" si="28"/>
        <v>22.56</v>
      </c>
    </row>
    <row r="267" spans="1:18" ht="24" customHeight="1" x14ac:dyDescent="0.4">
      <c r="A267" s="10">
        <v>263</v>
      </c>
      <c r="B267" s="4">
        <v>5920006273</v>
      </c>
      <c r="C267" s="3" t="s">
        <v>1946</v>
      </c>
      <c r="D267" s="5" t="s">
        <v>1944</v>
      </c>
      <c r="E267" s="5" t="s">
        <v>1947</v>
      </c>
      <c r="F267" s="12" t="s">
        <v>18</v>
      </c>
      <c r="G267" s="7">
        <v>0</v>
      </c>
      <c r="H267" s="7">
        <v>0</v>
      </c>
      <c r="I267" s="144">
        <v>50</v>
      </c>
      <c r="J267" s="7">
        <v>3.5</v>
      </c>
      <c r="K267" s="8">
        <f t="shared" si="26"/>
        <v>175</v>
      </c>
      <c r="L267" s="8">
        <f t="shared" si="27"/>
        <v>12.250000000000002</v>
      </c>
      <c r="M267" s="24">
        <f t="shared" si="29"/>
        <v>187.25</v>
      </c>
      <c r="N267" s="24">
        <f t="shared" si="24"/>
        <v>187.25</v>
      </c>
      <c r="O267" s="24">
        <f t="shared" si="25"/>
        <v>187.25</v>
      </c>
      <c r="P267" s="203">
        <v>5.64</v>
      </c>
      <c r="Q267" s="8">
        <v>12.25</v>
      </c>
      <c r="R267" s="8">
        <f t="shared" si="28"/>
        <v>17.89</v>
      </c>
    </row>
    <row r="268" spans="1:18" ht="24" customHeight="1" x14ac:dyDescent="0.4">
      <c r="A268" s="10">
        <v>264</v>
      </c>
      <c r="B268" s="4">
        <v>5920006274</v>
      </c>
      <c r="C268" s="3" t="s">
        <v>1943</v>
      </c>
      <c r="D268" s="5" t="s">
        <v>1944</v>
      </c>
      <c r="E268" s="5" t="s">
        <v>1945</v>
      </c>
      <c r="F268" s="3" t="s">
        <v>18</v>
      </c>
      <c r="G268" s="7">
        <v>0</v>
      </c>
      <c r="H268" s="7">
        <v>0</v>
      </c>
      <c r="I268" s="144">
        <v>7</v>
      </c>
      <c r="J268" s="7">
        <v>3.5</v>
      </c>
      <c r="K268" s="8">
        <f t="shared" si="26"/>
        <v>24.5</v>
      </c>
      <c r="L268" s="8">
        <f t="shared" si="27"/>
        <v>1.7150000000000001</v>
      </c>
      <c r="M268" s="24">
        <f t="shared" si="29"/>
        <v>26.220000000000002</v>
      </c>
      <c r="N268" s="24">
        <f t="shared" si="24"/>
        <v>26.220000000000002</v>
      </c>
      <c r="O268" s="24">
        <f t="shared" si="25"/>
        <v>26.220000000000002</v>
      </c>
      <c r="P268" s="203">
        <v>0</v>
      </c>
      <c r="Q268" s="8">
        <v>1.72</v>
      </c>
      <c r="R268" s="8">
        <f t="shared" si="28"/>
        <v>1.72</v>
      </c>
    </row>
    <row r="269" spans="1:18" ht="24" customHeight="1" x14ac:dyDescent="0.4">
      <c r="A269" s="10">
        <v>265</v>
      </c>
      <c r="B269" s="4">
        <v>5920006275</v>
      </c>
      <c r="C269" s="3" t="s">
        <v>1941</v>
      </c>
      <c r="D269" s="5" t="s">
        <v>3527</v>
      </c>
      <c r="E269" s="5" t="s">
        <v>1942</v>
      </c>
      <c r="F269" s="3" t="s">
        <v>3479</v>
      </c>
      <c r="G269" s="7">
        <v>86.14</v>
      </c>
      <c r="H269" s="7">
        <v>9.81</v>
      </c>
      <c r="I269" s="144">
        <v>17</v>
      </c>
      <c r="J269" s="7">
        <v>3.5</v>
      </c>
      <c r="K269" s="8">
        <f t="shared" si="26"/>
        <v>59.5</v>
      </c>
      <c r="L269" s="8">
        <f t="shared" si="27"/>
        <v>4.165</v>
      </c>
      <c r="M269" s="24">
        <f t="shared" si="29"/>
        <v>63.669999999999995</v>
      </c>
      <c r="N269" s="24">
        <f>SUM(G269+M269)</f>
        <v>149.81</v>
      </c>
      <c r="O269" s="24">
        <f t="shared" si="25"/>
        <v>149.81</v>
      </c>
      <c r="P269" s="203">
        <v>9.81</v>
      </c>
      <c r="Q269" s="8">
        <v>4.17</v>
      </c>
      <c r="R269" s="8">
        <f t="shared" si="28"/>
        <v>13.98</v>
      </c>
    </row>
    <row r="270" spans="1:18" ht="24" customHeight="1" x14ac:dyDescent="0.4">
      <c r="A270" s="10">
        <v>266</v>
      </c>
      <c r="B270" s="4">
        <v>5920006276</v>
      </c>
      <c r="C270" s="3" t="s">
        <v>1939</v>
      </c>
      <c r="D270" s="5" t="s">
        <v>3527</v>
      </c>
      <c r="E270" s="5" t="s">
        <v>1940</v>
      </c>
      <c r="F270" s="12" t="s">
        <v>3464</v>
      </c>
      <c r="G270" s="7">
        <v>48.69</v>
      </c>
      <c r="H270" s="7">
        <v>3.19</v>
      </c>
      <c r="I270" s="144">
        <v>1</v>
      </c>
      <c r="J270" s="7">
        <v>3.5</v>
      </c>
      <c r="K270" s="8">
        <f t="shared" si="26"/>
        <v>3.5</v>
      </c>
      <c r="L270" s="8">
        <f t="shared" si="27"/>
        <v>0.24500000000000002</v>
      </c>
      <c r="M270" s="24">
        <f t="shared" si="29"/>
        <v>3.75</v>
      </c>
      <c r="N270" s="24">
        <f t="shared" si="24"/>
        <v>52.44</v>
      </c>
      <c r="O270" s="24">
        <f t="shared" si="25"/>
        <v>52.44</v>
      </c>
      <c r="P270" s="203">
        <v>3.19</v>
      </c>
      <c r="Q270" s="8">
        <v>0.25</v>
      </c>
      <c r="R270" s="8">
        <f t="shared" si="28"/>
        <v>3.44</v>
      </c>
    </row>
    <row r="271" spans="1:18" ht="24" customHeight="1" x14ac:dyDescent="0.4">
      <c r="A271" s="10">
        <v>267</v>
      </c>
      <c r="B271" s="4">
        <v>5920006277</v>
      </c>
      <c r="C271" s="3" t="s">
        <v>1937</v>
      </c>
      <c r="D271" s="5" t="s">
        <v>3528</v>
      </c>
      <c r="E271" s="5" t="s">
        <v>1938</v>
      </c>
      <c r="F271" s="12" t="s">
        <v>3471</v>
      </c>
      <c r="G271" s="7">
        <v>63.67</v>
      </c>
      <c r="H271" s="7">
        <v>4.17</v>
      </c>
      <c r="I271" s="144">
        <v>4</v>
      </c>
      <c r="J271" s="7">
        <v>3.5</v>
      </c>
      <c r="K271" s="8">
        <f t="shared" si="26"/>
        <v>14</v>
      </c>
      <c r="L271" s="8">
        <f t="shared" si="27"/>
        <v>0.98000000000000009</v>
      </c>
      <c r="M271" s="24">
        <f t="shared" si="29"/>
        <v>14.98</v>
      </c>
      <c r="N271" s="24">
        <f t="shared" si="24"/>
        <v>78.650000000000006</v>
      </c>
      <c r="O271" s="24">
        <f t="shared" si="25"/>
        <v>78.650000000000006</v>
      </c>
      <c r="P271" s="203">
        <v>4.17</v>
      </c>
      <c r="Q271" s="8">
        <v>0.98</v>
      </c>
      <c r="R271" s="8">
        <f t="shared" si="28"/>
        <v>5.15</v>
      </c>
    </row>
    <row r="272" spans="1:18" ht="24" customHeight="1" x14ac:dyDescent="0.4">
      <c r="A272" s="10">
        <v>268</v>
      </c>
      <c r="B272" s="4">
        <v>5920006278</v>
      </c>
      <c r="C272" s="3" t="s">
        <v>1934</v>
      </c>
      <c r="D272" s="5" t="s">
        <v>1935</v>
      </c>
      <c r="E272" s="5" t="s">
        <v>1936</v>
      </c>
      <c r="F272" s="12" t="s">
        <v>3467</v>
      </c>
      <c r="G272" s="7">
        <v>89.89</v>
      </c>
      <c r="H272" s="7">
        <v>5.89</v>
      </c>
      <c r="I272" s="144">
        <v>9</v>
      </c>
      <c r="J272" s="7">
        <v>3.5</v>
      </c>
      <c r="K272" s="8">
        <f t="shared" si="26"/>
        <v>31.5</v>
      </c>
      <c r="L272" s="8">
        <f t="shared" si="27"/>
        <v>2.2050000000000001</v>
      </c>
      <c r="M272" s="24">
        <f t="shared" si="29"/>
        <v>33.71</v>
      </c>
      <c r="N272" s="24">
        <f t="shared" si="24"/>
        <v>123.6</v>
      </c>
      <c r="O272" s="24">
        <f t="shared" si="25"/>
        <v>123.6</v>
      </c>
      <c r="P272" s="203">
        <v>5.89</v>
      </c>
      <c r="Q272" s="8">
        <v>2.21</v>
      </c>
      <c r="R272" s="8">
        <f t="shared" si="28"/>
        <v>8.1</v>
      </c>
    </row>
    <row r="273" spans="1:18" ht="24" customHeight="1" x14ac:dyDescent="0.4">
      <c r="A273" s="10">
        <v>269</v>
      </c>
      <c r="B273" s="4">
        <v>5920006279</v>
      </c>
      <c r="C273" s="3" t="s">
        <v>3529</v>
      </c>
      <c r="D273" s="5" t="s">
        <v>3530</v>
      </c>
      <c r="E273" s="5" t="s">
        <v>3531</v>
      </c>
      <c r="F273" s="3" t="s">
        <v>18</v>
      </c>
      <c r="G273" s="7">
        <v>0</v>
      </c>
      <c r="H273" s="7">
        <v>0</v>
      </c>
      <c r="I273" s="144">
        <v>133</v>
      </c>
      <c r="J273" s="7">
        <v>3.5</v>
      </c>
      <c r="K273" s="8">
        <f t="shared" si="26"/>
        <v>465.5</v>
      </c>
      <c r="L273" s="8">
        <f t="shared" si="27"/>
        <v>32.585000000000001</v>
      </c>
      <c r="M273" s="24">
        <f t="shared" si="29"/>
        <v>498.09</v>
      </c>
      <c r="N273" s="24">
        <f t="shared" si="24"/>
        <v>498.09</v>
      </c>
      <c r="O273" s="24">
        <f t="shared" si="25"/>
        <v>498.09</v>
      </c>
      <c r="P273" s="203">
        <v>0</v>
      </c>
      <c r="Q273" s="8">
        <v>32.590000000000003</v>
      </c>
      <c r="R273" s="8">
        <f t="shared" si="28"/>
        <v>32.590000000000003</v>
      </c>
    </row>
    <row r="274" spans="1:18" ht="24" customHeight="1" x14ac:dyDescent="0.4">
      <c r="A274" s="10">
        <v>270</v>
      </c>
      <c r="B274" s="4">
        <v>5920006280</v>
      </c>
      <c r="C274" s="3" t="s">
        <v>1932</v>
      </c>
      <c r="D274" s="5" t="s">
        <v>1933</v>
      </c>
      <c r="E274" s="5" t="s">
        <v>2347</v>
      </c>
      <c r="F274" s="12" t="s">
        <v>3471</v>
      </c>
      <c r="G274" s="7">
        <v>82.4</v>
      </c>
      <c r="H274" s="7">
        <v>5.4</v>
      </c>
      <c r="I274" s="144">
        <v>12</v>
      </c>
      <c r="J274" s="7">
        <v>3.5</v>
      </c>
      <c r="K274" s="8">
        <f t="shared" si="26"/>
        <v>42</v>
      </c>
      <c r="L274" s="8">
        <f t="shared" si="27"/>
        <v>2.9400000000000004</v>
      </c>
      <c r="M274" s="24">
        <f t="shared" si="29"/>
        <v>44.94</v>
      </c>
      <c r="N274" s="24">
        <f t="shared" si="24"/>
        <v>127.34</v>
      </c>
      <c r="O274" s="24">
        <f t="shared" si="25"/>
        <v>127.34</v>
      </c>
      <c r="P274" s="203">
        <v>5.4</v>
      </c>
      <c r="Q274" s="8">
        <v>2.94</v>
      </c>
      <c r="R274" s="8">
        <f t="shared" si="28"/>
        <v>8.34</v>
      </c>
    </row>
    <row r="275" spans="1:18" ht="24" customHeight="1" x14ac:dyDescent="0.4">
      <c r="A275" s="10">
        <v>271</v>
      </c>
      <c r="B275" s="4">
        <v>5920006281</v>
      </c>
      <c r="C275" s="3" t="s">
        <v>1973</v>
      </c>
      <c r="D275" s="5" t="s">
        <v>1974</v>
      </c>
      <c r="E275" s="5" t="s">
        <v>1975</v>
      </c>
      <c r="F275" s="3" t="s">
        <v>18</v>
      </c>
      <c r="G275" s="7">
        <v>0</v>
      </c>
      <c r="H275" s="7">
        <v>0</v>
      </c>
      <c r="I275" s="144">
        <v>11</v>
      </c>
      <c r="J275" s="7">
        <v>3.5</v>
      </c>
      <c r="K275" s="8">
        <f t="shared" si="26"/>
        <v>38.5</v>
      </c>
      <c r="L275" s="8">
        <f t="shared" si="27"/>
        <v>2.6950000000000003</v>
      </c>
      <c r="M275" s="24">
        <f t="shared" si="29"/>
        <v>41.199999999999996</v>
      </c>
      <c r="N275" s="24">
        <f t="shared" si="24"/>
        <v>41.199999999999996</v>
      </c>
      <c r="O275" s="24">
        <f t="shared" si="25"/>
        <v>41.199999999999996</v>
      </c>
      <c r="P275" s="203">
        <v>0</v>
      </c>
      <c r="Q275" s="8">
        <v>2.7</v>
      </c>
      <c r="R275" s="8">
        <f t="shared" si="28"/>
        <v>2.7</v>
      </c>
    </row>
    <row r="276" spans="1:18" ht="24" customHeight="1" x14ac:dyDescent="0.4">
      <c r="A276" s="10">
        <v>272</v>
      </c>
      <c r="B276" s="4">
        <v>5920006282</v>
      </c>
      <c r="C276" s="3" t="s">
        <v>1976</v>
      </c>
      <c r="D276" s="5" t="s">
        <v>1977</v>
      </c>
      <c r="E276" s="5" t="s">
        <v>1978</v>
      </c>
      <c r="F276" s="3" t="s">
        <v>18</v>
      </c>
      <c r="G276" s="7">
        <v>0</v>
      </c>
      <c r="H276" s="7">
        <v>0</v>
      </c>
      <c r="I276" s="144">
        <v>52</v>
      </c>
      <c r="J276" s="7">
        <v>3.5</v>
      </c>
      <c r="K276" s="8">
        <f t="shared" si="26"/>
        <v>182</v>
      </c>
      <c r="L276" s="8">
        <f t="shared" si="27"/>
        <v>12.740000000000002</v>
      </c>
      <c r="M276" s="24">
        <f t="shared" si="29"/>
        <v>194.74</v>
      </c>
      <c r="N276" s="24">
        <f t="shared" si="24"/>
        <v>194.74</v>
      </c>
      <c r="O276" s="24">
        <f t="shared" si="25"/>
        <v>194.74</v>
      </c>
      <c r="P276" s="203">
        <v>0</v>
      </c>
      <c r="Q276" s="8">
        <v>12.74</v>
      </c>
      <c r="R276" s="8">
        <f t="shared" si="28"/>
        <v>12.74</v>
      </c>
    </row>
    <row r="277" spans="1:18" ht="24" customHeight="1" x14ac:dyDescent="0.4">
      <c r="A277" s="10">
        <v>273</v>
      </c>
      <c r="B277" s="4">
        <v>5920006283</v>
      </c>
      <c r="C277" s="3" t="s">
        <v>1979</v>
      </c>
      <c r="D277" s="5" t="s">
        <v>1980</v>
      </c>
      <c r="E277" s="5" t="s">
        <v>1981</v>
      </c>
      <c r="F277" s="12" t="s">
        <v>3468</v>
      </c>
      <c r="G277" s="7">
        <v>93.64</v>
      </c>
      <c r="H277" s="7">
        <v>6.14</v>
      </c>
      <c r="I277" s="144">
        <v>6</v>
      </c>
      <c r="J277" s="7">
        <v>3.5</v>
      </c>
      <c r="K277" s="8">
        <f t="shared" si="26"/>
        <v>21</v>
      </c>
      <c r="L277" s="8">
        <f t="shared" si="27"/>
        <v>1.4700000000000002</v>
      </c>
      <c r="M277" s="24">
        <f t="shared" si="29"/>
        <v>22.47</v>
      </c>
      <c r="N277" s="24">
        <f t="shared" si="24"/>
        <v>116.11</v>
      </c>
      <c r="O277" s="24">
        <f t="shared" si="25"/>
        <v>116.11</v>
      </c>
      <c r="P277" s="203">
        <v>6.14</v>
      </c>
      <c r="Q277" s="8">
        <v>1.47</v>
      </c>
      <c r="R277" s="8">
        <f t="shared" si="28"/>
        <v>7.6099999999999994</v>
      </c>
    </row>
    <row r="278" spans="1:18" ht="24" customHeight="1" x14ac:dyDescent="0.4">
      <c r="A278" s="10">
        <v>274</v>
      </c>
      <c r="B278" s="4">
        <v>5920006284</v>
      </c>
      <c r="C278" s="3" t="s">
        <v>1969</v>
      </c>
      <c r="D278" s="5" t="s">
        <v>2213</v>
      </c>
      <c r="E278" s="5" t="s">
        <v>1970</v>
      </c>
      <c r="F278" s="3" t="s">
        <v>18</v>
      </c>
      <c r="G278" s="7">
        <v>0</v>
      </c>
      <c r="H278" s="7">
        <v>0</v>
      </c>
      <c r="I278" s="144">
        <v>20</v>
      </c>
      <c r="J278" s="7">
        <v>3.5</v>
      </c>
      <c r="K278" s="8">
        <f t="shared" si="26"/>
        <v>70</v>
      </c>
      <c r="L278" s="8">
        <f t="shared" si="27"/>
        <v>4.9000000000000004</v>
      </c>
      <c r="M278" s="24">
        <f t="shared" si="29"/>
        <v>74.900000000000006</v>
      </c>
      <c r="N278" s="24">
        <f t="shared" si="24"/>
        <v>74.900000000000006</v>
      </c>
      <c r="O278" s="24">
        <f t="shared" si="25"/>
        <v>74.900000000000006</v>
      </c>
      <c r="P278" s="203">
        <v>0</v>
      </c>
      <c r="Q278" s="8">
        <v>4.9000000000000004</v>
      </c>
      <c r="R278" s="8">
        <f t="shared" si="28"/>
        <v>4.9000000000000004</v>
      </c>
    </row>
    <row r="279" spans="1:18" ht="24" customHeight="1" x14ac:dyDescent="0.4">
      <c r="A279" s="10">
        <v>275</v>
      </c>
      <c r="B279" s="4">
        <v>5920006285</v>
      </c>
      <c r="C279" s="3" t="s">
        <v>1971</v>
      </c>
      <c r="D279" s="5" t="s">
        <v>2213</v>
      </c>
      <c r="E279" s="5" t="s">
        <v>1972</v>
      </c>
      <c r="F279" s="3" t="s">
        <v>3076</v>
      </c>
      <c r="G279" s="7">
        <v>33.71</v>
      </c>
      <c r="H279" s="7">
        <v>2.21</v>
      </c>
      <c r="I279" s="144">
        <v>0</v>
      </c>
      <c r="J279" s="7">
        <v>3.5</v>
      </c>
      <c r="K279" s="8">
        <f t="shared" si="26"/>
        <v>0</v>
      </c>
      <c r="L279" s="8">
        <f t="shared" si="27"/>
        <v>0</v>
      </c>
      <c r="M279" s="24">
        <f t="shared" si="29"/>
        <v>0</v>
      </c>
      <c r="N279" s="24">
        <f t="shared" si="24"/>
        <v>33.71</v>
      </c>
      <c r="O279" s="24">
        <f t="shared" si="25"/>
        <v>33.71</v>
      </c>
      <c r="P279" s="203">
        <v>2.21</v>
      </c>
      <c r="Q279" s="8">
        <v>0</v>
      </c>
      <c r="R279" s="8">
        <f t="shared" si="28"/>
        <v>2.21</v>
      </c>
    </row>
    <row r="280" spans="1:18" ht="24" customHeight="1" x14ac:dyDescent="0.4">
      <c r="A280" s="10">
        <v>276</v>
      </c>
      <c r="B280" s="4">
        <v>5920006286</v>
      </c>
      <c r="C280" s="3" t="s">
        <v>1982</v>
      </c>
      <c r="D280" s="5" t="s">
        <v>654</v>
      </c>
      <c r="E280" s="5" t="s">
        <v>1983</v>
      </c>
      <c r="F280" s="12" t="s">
        <v>3467</v>
      </c>
      <c r="G280" s="7">
        <v>771.48</v>
      </c>
      <c r="H280" s="7">
        <v>50.48</v>
      </c>
      <c r="I280" s="144">
        <v>106</v>
      </c>
      <c r="J280" s="7">
        <v>3.5</v>
      </c>
      <c r="K280" s="8">
        <f t="shared" si="26"/>
        <v>371</v>
      </c>
      <c r="L280" s="8">
        <f t="shared" si="27"/>
        <v>25.970000000000002</v>
      </c>
      <c r="M280" s="24">
        <f t="shared" si="29"/>
        <v>396.97</v>
      </c>
      <c r="N280" s="24">
        <f t="shared" si="24"/>
        <v>1168.45</v>
      </c>
      <c r="O280" s="24">
        <f t="shared" si="25"/>
        <v>1168.45</v>
      </c>
      <c r="P280" s="203">
        <v>50.48</v>
      </c>
      <c r="Q280" s="8">
        <v>25.97</v>
      </c>
      <c r="R280" s="8">
        <f t="shared" si="28"/>
        <v>76.449999999999989</v>
      </c>
    </row>
    <row r="281" spans="1:18" ht="24" customHeight="1" x14ac:dyDescent="0.4">
      <c r="A281" s="10">
        <v>277</v>
      </c>
      <c r="B281" s="4">
        <v>5920006287</v>
      </c>
      <c r="C281" s="3" t="s">
        <v>1925</v>
      </c>
      <c r="D281" s="5" t="s">
        <v>1926</v>
      </c>
      <c r="E281" s="5" t="s">
        <v>1927</v>
      </c>
      <c r="F281" s="12" t="s">
        <v>3464</v>
      </c>
      <c r="G281" s="7">
        <v>168.54</v>
      </c>
      <c r="H281" s="7">
        <v>11.04</v>
      </c>
      <c r="I281" s="144">
        <v>8</v>
      </c>
      <c r="J281" s="7">
        <v>3.5</v>
      </c>
      <c r="K281" s="8">
        <f t="shared" si="26"/>
        <v>28</v>
      </c>
      <c r="L281" s="8">
        <f t="shared" si="27"/>
        <v>1.9600000000000002</v>
      </c>
      <c r="M281" s="24">
        <f t="shared" si="29"/>
        <v>29.96</v>
      </c>
      <c r="N281" s="24">
        <f t="shared" si="24"/>
        <v>198.5</v>
      </c>
      <c r="O281" s="24">
        <f t="shared" si="25"/>
        <v>198.5</v>
      </c>
      <c r="P281" s="203">
        <v>11.04</v>
      </c>
      <c r="Q281" s="8">
        <v>1.96</v>
      </c>
      <c r="R281" s="8">
        <f t="shared" si="28"/>
        <v>13</v>
      </c>
    </row>
    <row r="282" spans="1:18" ht="24" customHeight="1" x14ac:dyDescent="0.4">
      <c r="A282" s="10">
        <v>278</v>
      </c>
      <c r="B282" s="4">
        <v>5920006288</v>
      </c>
      <c r="C282" s="3" t="s">
        <v>1928</v>
      </c>
      <c r="D282" s="5" t="s">
        <v>1926</v>
      </c>
      <c r="E282" s="5" t="s">
        <v>1929</v>
      </c>
      <c r="F282" s="12" t="s">
        <v>3464</v>
      </c>
      <c r="G282" s="7">
        <v>681.6</v>
      </c>
      <c r="H282" s="7">
        <v>44.6</v>
      </c>
      <c r="I282" s="144">
        <v>27</v>
      </c>
      <c r="J282" s="7">
        <v>3.5</v>
      </c>
      <c r="K282" s="8">
        <f t="shared" si="26"/>
        <v>94.5</v>
      </c>
      <c r="L282" s="8">
        <f t="shared" si="27"/>
        <v>6.6150000000000002</v>
      </c>
      <c r="M282" s="24">
        <f t="shared" si="29"/>
        <v>101.12</v>
      </c>
      <c r="N282" s="24">
        <f t="shared" si="24"/>
        <v>782.72</v>
      </c>
      <c r="O282" s="24">
        <f t="shared" si="25"/>
        <v>782.72</v>
      </c>
      <c r="P282" s="203">
        <v>44.6</v>
      </c>
      <c r="Q282" s="8">
        <v>6.62</v>
      </c>
      <c r="R282" s="8">
        <f t="shared" si="28"/>
        <v>51.22</v>
      </c>
    </row>
    <row r="283" spans="1:18" ht="24" customHeight="1" x14ac:dyDescent="0.4">
      <c r="A283" s="10">
        <v>279</v>
      </c>
      <c r="B283" s="4">
        <v>5920006289</v>
      </c>
      <c r="C283" s="3" t="s">
        <v>2001</v>
      </c>
      <c r="D283" s="5" t="s">
        <v>2002</v>
      </c>
      <c r="E283" s="5" t="s">
        <v>2003</v>
      </c>
      <c r="F283" s="3" t="s">
        <v>3464</v>
      </c>
      <c r="G283" s="7">
        <v>1063.5999999999999</v>
      </c>
      <c r="H283" s="7">
        <v>69.599999999999994</v>
      </c>
      <c r="I283" s="144">
        <v>38</v>
      </c>
      <c r="J283" s="7">
        <v>3.5</v>
      </c>
      <c r="K283" s="8">
        <f t="shared" si="26"/>
        <v>133</v>
      </c>
      <c r="L283" s="8">
        <f t="shared" si="27"/>
        <v>9.31</v>
      </c>
      <c r="M283" s="24">
        <f t="shared" si="29"/>
        <v>142.31</v>
      </c>
      <c r="N283" s="24">
        <f t="shared" si="24"/>
        <v>1205.9099999999999</v>
      </c>
      <c r="O283" s="24">
        <f t="shared" si="25"/>
        <v>1205.9099999999999</v>
      </c>
      <c r="P283" s="203">
        <v>69.599999999999994</v>
      </c>
      <c r="Q283" s="8">
        <v>9.31</v>
      </c>
      <c r="R283" s="8">
        <f t="shared" si="28"/>
        <v>78.91</v>
      </c>
    </row>
    <row r="284" spans="1:18" ht="24" customHeight="1" x14ac:dyDescent="0.4">
      <c r="A284" s="10">
        <v>280</v>
      </c>
      <c r="B284" s="4">
        <v>5920006290</v>
      </c>
      <c r="C284" s="3" t="s">
        <v>1930</v>
      </c>
      <c r="D284" s="5" t="s">
        <v>1926</v>
      </c>
      <c r="E284" s="5" t="s">
        <v>1931</v>
      </c>
      <c r="F284" s="3" t="s">
        <v>3464</v>
      </c>
      <c r="G284" s="7">
        <v>269.66000000000003</v>
      </c>
      <c r="H284" s="7">
        <v>17.66</v>
      </c>
      <c r="I284" s="144">
        <v>16</v>
      </c>
      <c r="J284" s="7">
        <v>3.5</v>
      </c>
      <c r="K284" s="8">
        <f t="shared" si="26"/>
        <v>56</v>
      </c>
      <c r="L284" s="8">
        <f t="shared" si="27"/>
        <v>3.9200000000000004</v>
      </c>
      <c r="M284" s="24">
        <f t="shared" si="29"/>
        <v>59.92</v>
      </c>
      <c r="N284" s="24">
        <f t="shared" si="24"/>
        <v>329.58000000000004</v>
      </c>
      <c r="O284" s="24">
        <f t="shared" si="25"/>
        <v>329.58000000000004</v>
      </c>
      <c r="P284" s="203">
        <v>17.66</v>
      </c>
      <c r="Q284" s="8">
        <v>3.92</v>
      </c>
      <c r="R284" s="8">
        <f t="shared" si="28"/>
        <v>21.58</v>
      </c>
    </row>
    <row r="285" spans="1:18" ht="24" customHeight="1" x14ac:dyDescent="0.4">
      <c r="A285" s="10">
        <v>281</v>
      </c>
      <c r="B285" s="4">
        <v>5920006291</v>
      </c>
      <c r="C285" s="3" t="s">
        <v>381</v>
      </c>
      <c r="D285" s="5" t="s">
        <v>382</v>
      </c>
      <c r="E285" s="5" t="s">
        <v>2274</v>
      </c>
      <c r="F285" s="12" t="s">
        <v>3464</v>
      </c>
      <c r="G285" s="7">
        <v>340.81</v>
      </c>
      <c r="H285" s="7">
        <v>22.31</v>
      </c>
      <c r="I285" s="144">
        <v>17</v>
      </c>
      <c r="J285" s="7">
        <v>3.5</v>
      </c>
      <c r="K285" s="8">
        <f t="shared" si="26"/>
        <v>59.5</v>
      </c>
      <c r="L285" s="8">
        <f t="shared" si="27"/>
        <v>4.165</v>
      </c>
      <c r="M285" s="24">
        <f t="shared" si="29"/>
        <v>63.669999999999995</v>
      </c>
      <c r="N285" s="24">
        <f t="shared" si="24"/>
        <v>404.48</v>
      </c>
      <c r="O285" s="24">
        <f t="shared" si="25"/>
        <v>404.48</v>
      </c>
      <c r="P285" s="203">
        <v>22.31</v>
      </c>
      <c r="Q285" s="8">
        <v>4.17</v>
      </c>
      <c r="R285" s="8">
        <f t="shared" si="28"/>
        <v>26.479999999999997</v>
      </c>
    </row>
    <row r="286" spans="1:18" ht="24" customHeight="1" x14ac:dyDescent="0.4">
      <c r="A286" s="10">
        <v>282</v>
      </c>
      <c r="B286" s="4">
        <v>5920006292</v>
      </c>
      <c r="C286" s="3" t="s">
        <v>2144</v>
      </c>
      <c r="D286" s="5" t="s">
        <v>2238</v>
      </c>
      <c r="E286" s="5" t="s">
        <v>2357</v>
      </c>
      <c r="F286" s="3" t="s">
        <v>3471</v>
      </c>
      <c r="G286" s="7">
        <v>12826.63</v>
      </c>
      <c r="H286" s="7">
        <v>839.13</v>
      </c>
      <c r="I286" s="144">
        <v>1631</v>
      </c>
      <c r="J286" s="7">
        <v>3.5</v>
      </c>
      <c r="K286" s="8">
        <f t="shared" si="26"/>
        <v>5708.5</v>
      </c>
      <c r="L286" s="8">
        <f t="shared" si="27"/>
        <v>399.59500000000003</v>
      </c>
      <c r="M286" s="24">
        <f t="shared" si="29"/>
        <v>6108.1</v>
      </c>
      <c r="N286" s="24">
        <f t="shared" si="24"/>
        <v>18934.73</v>
      </c>
      <c r="O286" s="24">
        <f t="shared" si="25"/>
        <v>18934.73</v>
      </c>
      <c r="P286" s="203">
        <v>839.13</v>
      </c>
      <c r="Q286" s="8">
        <v>399.6</v>
      </c>
      <c r="R286" s="8">
        <f t="shared" si="28"/>
        <v>1238.73</v>
      </c>
    </row>
    <row r="287" spans="1:18" ht="24" customHeight="1" x14ac:dyDescent="0.4">
      <c r="A287" s="10">
        <v>283</v>
      </c>
      <c r="B287" s="4">
        <v>5920006293</v>
      </c>
      <c r="C287" s="3" t="s">
        <v>2145</v>
      </c>
      <c r="D287" s="5" t="s">
        <v>2238</v>
      </c>
      <c r="E287" s="5" t="s">
        <v>2357</v>
      </c>
      <c r="F287" s="3" t="s">
        <v>3471</v>
      </c>
      <c r="G287" s="7">
        <v>2329.4</v>
      </c>
      <c r="H287" s="7">
        <v>152.4</v>
      </c>
      <c r="I287" s="144">
        <v>36</v>
      </c>
      <c r="J287" s="7">
        <v>3.5</v>
      </c>
      <c r="K287" s="8">
        <f t="shared" si="26"/>
        <v>126</v>
      </c>
      <c r="L287" s="8">
        <f t="shared" si="27"/>
        <v>8.82</v>
      </c>
      <c r="M287" s="24">
        <f t="shared" si="29"/>
        <v>134.82</v>
      </c>
      <c r="N287" s="24">
        <f t="shared" si="24"/>
        <v>2464.2200000000003</v>
      </c>
      <c r="O287" s="24">
        <f t="shared" si="25"/>
        <v>2464.2200000000003</v>
      </c>
      <c r="P287" s="203">
        <v>152.4</v>
      </c>
      <c r="Q287" s="8">
        <v>8.82</v>
      </c>
      <c r="R287" s="8">
        <f t="shared" si="28"/>
        <v>161.22</v>
      </c>
    </row>
    <row r="288" spans="1:18" ht="24" customHeight="1" x14ac:dyDescent="0.4">
      <c r="A288" s="10">
        <v>284</v>
      </c>
      <c r="B288" s="4">
        <v>5920006294</v>
      </c>
      <c r="C288" s="3" t="s">
        <v>462</v>
      </c>
      <c r="D288" s="5" t="s">
        <v>463</v>
      </c>
      <c r="E288" s="5" t="s">
        <v>464</v>
      </c>
      <c r="F288" s="3" t="s">
        <v>3464</v>
      </c>
      <c r="G288" s="7">
        <v>722.8</v>
      </c>
      <c r="H288" s="7">
        <v>47.3</v>
      </c>
      <c r="I288" s="144">
        <v>35</v>
      </c>
      <c r="J288" s="7">
        <v>3.5</v>
      </c>
      <c r="K288" s="8">
        <f t="shared" si="26"/>
        <v>122.5</v>
      </c>
      <c r="L288" s="8">
        <f t="shared" si="27"/>
        <v>8.5750000000000011</v>
      </c>
      <c r="M288" s="24">
        <f t="shared" si="29"/>
        <v>131.07999999999998</v>
      </c>
      <c r="N288" s="24">
        <f t="shared" si="24"/>
        <v>853.87999999999988</v>
      </c>
      <c r="O288" s="24">
        <f t="shared" si="25"/>
        <v>853.87999999999988</v>
      </c>
      <c r="P288" s="203">
        <v>47.3</v>
      </c>
      <c r="Q288" s="8">
        <v>8.58</v>
      </c>
      <c r="R288" s="8">
        <f t="shared" si="28"/>
        <v>55.879999999999995</v>
      </c>
    </row>
    <row r="289" spans="1:18" ht="24" customHeight="1" x14ac:dyDescent="0.4">
      <c r="A289" s="10">
        <v>285</v>
      </c>
      <c r="B289" s="4">
        <v>5920006295</v>
      </c>
      <c r="C289" s="3" t="s">
        <v>510</v>
      </c>
      <c r="D289" s="5" t="s">
        <v>511</v>
      </c>
      <c r="E289" s="5" t="s">
        <v>512</v>
      </c>
      <c r="F289" s="3" t="s">
        <v>3465</v>
      </c>
      <c r="G289" s="7">
        <v>48.69</v>
      </c>
      <c r="H289" s="7">
        <v>3.19</v>
      </c>
      <c r="I289" s="144">
        <v>9</v>
      </c>
      <c r="J289" s="7">
        <v>3.5</v>
      </c>
      <c r="K289" s="8">
        <f t="shared" si="26"/>
        <v>31.5</v>
      </c>
      <c r="L289" s="8">
        <f t="shared" si="27"/>
        <v>2.2050000000000001</v>
      </c>
      <c r="M289" s="24">
        <f t="shared" si="29"/>
        <v>33.71</v>
      </c>
      <c r="N289" s="24">
        <f t="shared" si="24"/>
        <v>82.4</v>
      </c>
      <c r="O289" s="24">
        <f t="shared" si="25"/>
        <v>82.4</v>
      </c>
      <c r="P289" s="203">
        <v>3.19</v>
      </c>
      <c r="Q289" s="8">
        <v>2.21</v>
      </c>
      <c r="R289" s="8">
        <f t="shared" si="28"/>
        <v>5.4</v>
      </c>
    </row>
    <row r="290" spans="1:18" ht="24" customHeight="1" x14ac:dyDescent="0.4">
      <c r="A290" s="10">
        <v>286</v>
      </c>
      <c r="B290" s="4">
        <v>5920006296</v>
      </c>
      <c r="C290" s="3" t="s">
        <v>495</v>
      </c>
      <c r="D290" s="5" t="s">
        <v>496</v>
      </c>
      <c r="E290" s="5" t="s">
        <v>2275</v>
      </c>
      <c r="F290" s="3" t="s">
        <v>3465</v>
      </c>
      <c r="G290" s="7">
        <v>396.97</v>
      </c>
      <c r="H290" s="7">
        <v>25.97</v>
      </c>
      <c r="I290" s="144">
        <v>103</v>
      </c>
      <c r="J290" s="7">
        <v>3.5</v>
      </c>
      <c r="K290" s="8">
        <f t="shared" si="26"/>
        <v>360.5</v>
      </c>
      <c r="L290" s="8">
        <f t="shared" si="27"/>
        <v>25.235000000000003</v>
      </c>
      <c r="M290" s="24">
        <f t="shared" si="29"/>
        <v>385.74</v>
      </c>
      <c r="N290" s="24">
        <f t="shared" si="24"/>
        <v>782.71</v>
      </c>
      <c r="O290" s="24">
        <f t="shared" si="25"/>
        <v>782.71</v>
      </c>
      <c r="P290" s="203">
        <v>25.97</v>
      </c>
      <c r="Q290" s="8">
        <v>25.24</v>
      </c>
      <c r="R290" s="8">
        <f t="shared" si="28"/>
        <v>51.209999999999994</v>
      </c>
    </row>
    <row r="291" spans="1:18" ht="24" customHeight="1" x14ac:dyDescent="0.4">
      <c r="A291" s="10">
        <v>287</v>
      </c>
      <c r="B291" s="4">
        <v>5920006297</v>
      </c>
      <c r="C291" s="3" t="s">
        <v>503</v>
      </c>
      <c r="D291" s="5" t="s">
        <v>498</v>
      </c>
      <c r="E291" s="5" t="s">
        <v>504</v>
      </c>
      <c r="F291" s="3" t="s">
        <v>18</v>
      </c>
      <c r="G291" s="7">
        <v>0</v>
      </c>
      <c r="H291" s="7">
        <v>0</v>
      </c>
      <c r="I291" s="144">
        <v>51</v>
      </c>
      <c r="J291" s="7">
        <v>3.5</v>
      </c>
      <c r="K291" s="8">
        <f t="shared" si="26"/>
        <v>178.5</v>
      </c>
      <c r="L291" s="8">
        <f t="shared" si="27"/>
        <v>12.495000000000001</v>
      </c>
      <c r="M291" s="24">
        <f t="shared" si="29"/>
        <v>191</v>
      </c>
      <c r="N291" s="24">
        <f t="shared" si="24"/>
        <v>191</v>
      </c>
      <c r="O291" s="24">
        <f t="shared" si="25"/>
        <v>191</v>
      </c>
      <c r="P291" s="203">
        <v>0</v>
      </c>
      <c r="Q291" s="8">
        <v>12.5</v>
      </c>
      <c r="R291" s="8">
        <f t="shared" si="28"/>
        <v>12.5</v>
      </c>
    </row>
    <row r="292" spans="1:18" ht="24" customHeight="1" x14ac:dyDescent="0.4">
      <c r="A292" s="10">
        <v>288</v>
      </c>
      <c r="B292" s="4">
        <v>5920006298</v>
      </c>
      <c r="C292" s="3" t="s">
        <v>505</v>
      </c>
      <c r="D292" s="5" t="s">
        <v>469</v>
      </c>
      <c r="E292" s="5" t="s">
        <v>506</v>
      </c>
      <c r="F292" s="3" t="s">
        <v>3464</v>
      </c>
      <c r="G292" s="7">
        <v>1194.68</v>
      </c>
      <c r="H292" s="7">
        <v>78.180000000000007</v>
      </c>
      <c r="I292" s="144">
        <v>31</v>
      </c>
      <c r="J292" s="7">
        <v>3.5</v>
      </c>
      <c r="K292" s="8">
        <f t="shared" si="26"/>
        <v>108.5</v>
      </c>
      <c r="L292" s="8">
        <f t="shared" si="27"/>
        <v>7.5950000000000006</v>
      </c>
      <c r="M292" s="24">
        <f t="shared" si="29"/>
        <v>116.10000000000001</v>
      </c>
      <c r="N292" s="24">
        <f t="shared" si="24"/>
        <v>1310.78</v>
      </c>
      <c r="O292" s="24">
        <f t="shared" si="25"/>
        <v>1310.78</v>
      </c>
      <c r="P292" s="203">
        <v>78.180000000000007</v>
      </c>
      <c r="Q292" s="8">
        <v>7.6</v>
      </c>
      <c r="R292" s="8">
        <f t="shared" si="28"/>
        <v>85.78</v>
      </c>
    </row>
    <row r="293" spans="1:18" ht="24" customHeight="1" x14ac:dyDescent="0.4">
      <c r="A293" s="10">
        <v>289</v>
      </c>
      <c r="B293" s="4">
        <v>5920006299</v>
      </c>
      <c r="C293" s="3" t="s">
        <v>497</v>
      </c>
      <c r="D293" s="5" t="s">
        <v>498</v>
      </c>
      <c r="E293" s="5" t="s">
        <v>499</v>
      </c>
      <c r="F293" s="12" t="s">
        <v>18</v>
      </c>
      <c r="G293" s="7">
        <v>0</v>
      </c>
      <c r="H293" s="7">
        <v>0</v>
      </c>
      <c r="I293" s="144">
        <v>15</v>
      </c>
      <c r="J293" s="7">
        <v>3.5</v>
      </c>
      <c r="K293" s="8">
        <f t="shared" si="26"/>
        <v>52.5</v>
      </c>
      <c r="L293" s="8">
        <f t="shared" si="27"/>
        <v>3.6750000000000003</v>
      </c>
      <c r="M293" s="24">
        <f t="shared" si="29"/>
        <v>56.18</v>
      </c>
      <c r="N293" s="24">
        <f t="shared" si="24"/>
        <v>56.18</v>
      </c>
      <c r="O293" s="24">
        <f t="shared" si="25"/>
        <v>56.18</v>
      </c>
      <c r="P293" s="203">
        <v>0</v>
      </c>
      <c r="Q293" s="8">
        <v>3.68</v>
      </c>
      <c r="R293" s="8">
        <f t="shared" si="28"/>
        <v>3.68</v>
      </c>
    </row>
    <row r="294" spans="1:18" ht="24" customHeight="1" x14ac:dyDescent="0.4">
      <c r="A294" s="10">
        <v>290</v>
      </c>
      <c r="B294" s="4">
        <v>5920006300</v>
      </c>
      <c r="C294" s="3" t="s">
        <v>507</v>
      </c>
      <c r="D294" s="5" t="s">
        <v>469</v>
      </c>
      <c r="E294" s="5" t="s">
        <v>508</v>
      </c>
      <c r="F294" s="3" t="s">
        <v>3464</v>
      </c>
      <c r="G294" s="7">
        <v>288.37</v>
      </c>
      <c r="H294" s="7">
        <v>18.87</v>
      </c>
      <c r="I294" s="144">
        <v>40</v>
      </c>
      <c r="J294" s="7">
        <v>3.5</v>
      </c>
      <c r="K294" s="8">
        <f t="shared" si="26"/>
        <v>140</v>
      </c>
      <c r="L294" s="8">
        <f t="shared" si="27"/>
        <v>9.8000000000000007</v>
      </c>
      <c r="M294" s="24">
        <f t="shared" si="29"/>
        <v>149.80000000000001</v>
      </c>
      <c r="N294" s="24">
        <f t="shared" si="24"/>
        <v>438.17</v>
      </c>
      <c r="O294" s="24">
        <f t="shared" si="25"/>
        <v>438.17</v>
      </c>
      <c r="P294" s="203">
        <v>18.87</v>
      </c>
      <c r="Q294" s="8">
        <v>9.8000000000000007</v>
      </c>
      <c r="R294" s="8">
        <f t="shared" si="28"/>
        <v>28.67</v>
      </c>
    </row>
    <row r="295" spans="1:18" ht="24" customHeight="1" x14ac:dyDescent="0.4">
      <c r="A295" s="10">
        <v>291</v>
      </c>
      <c r="B295" s="4">
        <v>5920006301</v>
      </c>
      <c r="C295" s="3" t="s">
        <v>493</v>
      </c>
      <c r="D295" s="5" t="s">
        <v>481</v>
      </c>
      <c r="E295" s="5" t="s">
        <v>494</v>
      </c>
      <c r="F295" s="3" t="s">
        <v>18</v>
      </c>
      <c r="G295" s="7">
        <v>0</v>
      </c>
      <c r="H295" s="7">
        <v>0</v>
      </c>
      <c r="I295" s="144">
        <v>13</v>
      </c>
      <c r="J295" s="7">
        <v>3.5</v>
      </c>
      <c r="K295" s="8">
        <f t="shared" si="26"/>
        <v>45.5</v>
      </c>
      <c r="L295" s="8">
        <f t="shared" si="27"/>
        <v>3.1850000000000005</v>
      </c>
      <c r="M295" s="24">
        <f t="shared" si="29"/>
        <v>48.69</v>
      </c>
      <c r="N295" s="24">
        <f t="shared" si="24"/>
        <v>48.69</v>
      </c>
      <c r="O295" s="24">
        <f t="shared" si="25"/>
        <v>48.69</v>
      </c>
      <c r="P295" s="203">
        <v>0</v>
      </c>
      <c r="Q295" s="8">
        <v>3.19</v>
      </c>
      <c r="R295" s="8">
        <f t="shared" si="28"/>
        <v>3.19</v>
      </c>
    </row>
    <row r="296" spans="1:18" ht="24" customHeight="1" x14ac:dyDescent="0.4">
      <c r="A296" s="10">
        <v>292</v>
      </c>
      <c r="B296" s="4">
        <v>5920006302</v>
      </c>
      <c r="C296" s="145" t="s">
        <v>491</v>
      </c>
      <c r="D296" s="5" t="s">
        <v>481</v>
      </c>
      <c r="E296" s="5" t="s">
        <v>492</v>
      </c>
      <c r="F296" s="3" t="s">
        <v>3464</v>
      </c>
      <c r="G296" s="7">
        <v>288.37</v>
      </c>
      <c r="H296" s="7">
        <v>18.87</v>
      </c>
      <c r="I296" s="144">
        <v>3</v>
      </c>
      <c r="J296" s="7">
        <v>3.5</v>
      </c>
      <c r="K296" s="8">
        <f t="shared" si="26"/>
        <v>10.5</v>
      </c>
      <c r="L296" s="8">
        <f t="shared" si="27"/>
        <v>0.7350000000000001</v>
      </c>
      <c r="M296" s="24">
        <f t="shared" si="29"/>
        <v>11.24</v>
      </c>
      <c r="N296" s="24">
        <f t="shared" si="24"/>
        <v>299.61</v>
      </c>
      <c r="O296" s="24">
        <f t="shared" si="25"/>
        <v>299.61</v>
      </c>
      <c r="P296" s="203">
        <v>18.87</v>
      </c>
      <c r="Q296" s="8">
        <v>0.74</v>
      </c>
      <c r="R296" s="8">
        <f t="shared" si="28"/>
        <v>19.61</v>
      </c>
    </row>
    <row r="297" spans="1:18" ht="24" customHeight="1" x14ac:dyDescent="0.4">
      <c r="A297" s="10">
        <v>293</v>
      </c>
      <c r="B297" s="4">
        <v>5920006303</v>
      </c>
      <c r="C297" s="3" t="s">
        <v>489</v>
      </c>
      <c r="D297" s="5" t="s">
        <v>481</v>
      </c>
      <c r="E297" s="5" t="s">
        <v>490</v>
      </c>
      <c r="F297" s="3" t="s">
        <v>18</v>
      </c>
      <c r="G297" s="7">
        <v>0</v>
      </c>
      <c r="H297" s="7">
        <v>0</v>
      </c>
      <c r="I297" s="144">
        <v>26</v>
      </c>
      <c r="J297" s="7">
        <v>3.5</v>
      </c>
      <c r="K297" s="8">
        <f t="shared" si="26"/>
        <v>91</v>
      </c>
      <c r="L297" s="8">
        <f t="shared" si="27"/>
        <v>6.370000000000001</v>
      </c>
      <c r="M297" s="24">
        <f t="shared" si="29"/>
        <v>97.37</v>
      </c>
      <c r="N297" s="24">
        <f t="shared" si="24"/>
        <v>97.37</v>
      </c>
      <c r="O297" s="24">
        <f t="shared" si="25"/>
        <v>97.37</v>
      </c>
      <c r="P297" s="203">
        <v>0</v>
      </c>
      <c r="Q297" s="8">
        <v>6.37</v>
      </c>
      <c r="R297" s="8">
        <f t="shared" si="28"/>
        <v>6.37</v>
      </c>
    </row>
    <row r="298" spans="1:18" ht="24" customHeight="1" x14ac:dyDescent="0.4">
      <c r="A298" s="10">
        <v>294</v>
      </c>
      <c r="B298" s="4">
        <v>5920006304</v>
      </c>
      <c r="C298" s="3" t="s">
        <v>487</v>
      </c>
      <c r="D298" s="5" t="s">
        <v>3532</v>
      </c>
      <c r="E298" s="5" t="s">
        <v>488</v>
      </c>
      <c r="F298" s="3" t="s">
        <v>18</v>
      </c>
      <c r="G298" s="7">
        <v>0</v>
      </c>
      <c r="H298" s="7">
        <v>0</v>
      </c>
      <c r="I298" s="144">
        <v>10</v>
      </c>
      <c r="J298" s="7">
        <v>3.5</v>
      </c>
      <c r="K298" s="8">
        <f t="shared" si="26"/>
        <v>35</v>
      </c>
      <c r="L298" s="8">
        <f t="shared" si="27"/>
        <v>2.4500000000000002</v>
      </c>
      <c r="M298" s="24">
        <f t="shared" si="29"/>
        <v>37.450000000000003</v>
      </c>
      <c r="N298" s="24">
        <f t="shared" si="24"/>
        <v>37.450000000000003</v>
      </c>
      <c r="O298" s="24">
        <f t="shared" si="25"/>
        <v>37.450000000000003</v>
      </c>
      <c r="P298" s="203">
        <v>0</v>
      </c>
      <c r="Q298" s="8">
        <v>2.4500000000000002</v>
      </c>
      <c r="R298" s="8">
        <f t="shared" si="28"/>
        <v>2.4500000000000002</v>
      </c>
    </row>
    <row r="299" spans="1:18" ht="24" customHeight="1" x14ac:dyDescent="0.4">
      <c r="A299" s="10">
        <v>295</v>
      </c>
      <c r="B299" s="4">
        <v>5920006305</v>
      </c>
      <c r="C299" s="3" t="s">
        <v>485</v>
      </c>
      <c r="D299" s="5" t="s">
        <v>3533</v>
      </c>
      <c r="E299" s="5" t="s">
        <v>486</v>
      </c>
      <c r="F299" s="3" t="s">
        <v>3464</v>
      </c>
      <c r="G299" s="7">
        <v>337.07</v>
      </c>
      <c r="H299" s="7">
        <v>22.07</v>
      </c>
      <c r="I299" s="144">
        <v>11</v>
      </c>
      <c r="J299" s="7">
        <v>3.5</v>
      </c>
      <c r="K299" s="8">
        <f t="shared" si="26"/>
        <v>38.5</v>
      </c>
      <c r="L299" s="8">
        <f t="shared" si="27"/>
        <v>2.6950000000000003</v>
      </c>
      <c r="M299" s="24">
        <f t="shared" si="29"/>
        <v>41.199999999999996</v>
      </c>
      <c r="N299" s="24">
        <f t="shared" si="24"/>
        <v>378.27</v>
      </c>
      <c r="O299" s="24">
        <f t="shared" si="25"/>
        <v>378.27</v>
      </c>
      <c r="P299" s="203">
        <v>22.07</v>
      </c>
      <c r="Q299" s="8">
        <v>2.7</v>
      </c>
      <c r="R299" s="8">
        <f t="shared" si="28"/>
        <v>24.77</v>
      </c>
    </row>
    <row r="300" spans="1:18" ht="24" customHeight="1" x14ac:dyDescent="0.4">
      <c r="A300" s="10">
        <v>296</v>
      </c>
      <c r="B300" s="4">
        <v>5920006306</v>
      </c>
      <c r="C300" s="3" t="s">
        <v>483</v>
      </c>
      <c r="D300" s="5" t="s">
        <v>3534</v>
      </c>
      <c r="E300" s="5" t="s">
        <v>484</v>
      </c>
      <c r="F300" s="3" t="s">
        <v>18</v>
      </c>
      <c r="G300" s="7">
        <v>0</v>
      </c>
      <c r="H300" s="7">
        <v>0</v>
      </c>
      <c r="I300" s="144">
        <v>8</v>
      </c>
      <c r="J300" s="7">
        <v>3.5</v>
      </c>
      <c r="K300" s="8">
        <f t="shared" si="26"/>
        <v>28</v>
      </c>
      <c r="L300" s="8">
        <f t="shared" si="27"/>
        <v>1.9600000000000002</v>
      </c>
      <c r="M300" s="24">
        <f t="shared" si="29"/>
        <v>29.96</v>
      </c>
      <c r="N300" s="24">
        <f t="shared" si="24"/>
        <v>29.96</v>
      </c>
      <c r="O300" s="24">
        <f t="shared" si="25"/>
        <v>29.96</v>
      </c>
      <c r="P300" s="203">
        <v>0</v>
      </c>
      <c r="Q300" s="8">
        <v>1.96</v>
      </c>
      <c r="R300" s="8">
        <f t="shared" si="28"/>
        <v>1.96</v>
      </c>
    </row>
    <row r="301" spans="1:18" ht="24" customHeight="1" x14ac:dyDescent="0.4">
      <c r="A301" s="10">
        <v>297</v>
      </c>
      <c r="B301" s="4">
        <v>5920006307</v>
      </c>
      <c r="C301" s="3" t="s">
        <v>480</v>
      </c>
      <c r="D301" s="5" t="s">
        <v>3535</v>
      </c>
      <c r="E301" s="5" t="s">
        <v>482</v>
      </c>
      <c r="F301" s="3" t="s">
        <v>3468</v>
      </c>
      <c r="G301" s="7">
        <v>411.96</v>
      </c>
      <c r="H301" s="7">
        <v>26.96</v>
      </c>
      <c r="I301" s="144">
        <v>25</v>
      </c>
      <c r="J301" s="7">
        <v>3.5</v>
      </c>
      <c r="K301" s="8">
        <f t="shared" si="26"/>
        <v>87.5</v>
      </c>
      <c r="L301" s="8">
        <f t="shared" si="27"/>
        <v>6.1250000000000009</v>
      </c>
      <c r="M301" s="24">
        <f t="shared" si="29"/>
        <v>93.63000000000001</v>
      </c>
      <c r="N301" s="24">
        <f t="shared" si="24"/>
        <v>505.59</v>
      </c>
      <c r="O301" s="24">
        <f t="shared" si="25"/>
        <v>505.59</v>
      </c>
      <c r="P301" s="203">
        <v>26.96</v>
      </c>
      <c r="Q301" s="8">
        <v>6.13</v>
      </c>
      <c r="R301" s="8">
        <f t="shared" si="28"/>
        <v>33.090000000000003</v>
      </c>
    </row>
    <row r="302" spans="1:18" ht="24" customHeight="1" x14ac:dyDescent="0.4">
      <c r="A302" s="10">
        <v>298</v>
      </c>
      <c r="B302" s="4">
        <v>5920006308</v>
      </c>
      <c r="C302" s="3" t="s">
        <v>478</v>
      </c>
      <c r="D302" s="5" t="s">
        <v>3536</v>
      </c>
      <c r="E302" s="5" t="s">
        <v>479</v>
      </c>
      <c r="F302" s="3" t="s">
        <v>3464</v>
      </c>
      <c r="G302" s="7">
        <v>2572.83</v>
      </c>
      <c r="H302" s="7">
        <v>168.33</v>
      </c>
      <c r="I302" s="144">
        <v>88</v>
      </c>
      <c r="J302" s="7">
        <v>3.5</v>
      </c>
      <c r="K302" s="8">
        <f t="shared" si="26"/>
        <v>308</v>
      </c>
      <c r="L302" s="8">
        <f t="shared" si="27"/>
        <v>21.560000000000002</v>
      </c>
      <c r="M302" s="24">
        <f t="shared" si="29"/>
        <v>329.56</v>
      </c>
      <c r="N302" s="24">
        <f t="shared" si="24"/>
        <v>2902.39</v>
      </c>
      <c r="O302" s="24">
        <f t="shared" si="25"/>
        <v>2902.39</v>
      </c>
      <c r="P302" s="203">
        <v>168.33</v>
      </c>
      <c r="Q302" s="8">
        <v>21.56</v>
      </c>
      <c r="R302" s="8">
        <f t="shared" si="28"/>
        <v>189.89000000000001</v>
      </c>
    </row>
    <row r="303" spans="1:18" ht="24" customHeight="1" x14ac:dyDescent="0.4">
      <c r="A303" s="10">
        <v>299</v>
      </c>
      <c r="B303" s="4">
        <v>5920006309</v>
      </c>
      <c r="C303" s="3" t="s">
        <v>529</v>
      </c>
      <c r="D303" s="5" t="s">
        <v>3537</v>
      </c>
      <c r="E303" s="5" t="s">
        <v>530</v>
      </c>
      <c r="F303" s="3" t="s">
        <v>3468</v>
      </c>
      <c r="G303" s="7">
        <v>277.14999999999998</v>
      </c>
      <c r="H303" s="7">
        <v>18.149999999999999</v>
      </c>
      <c r="I303" s="144">
        <v>18</v>
      </c>
      <c r="J303" s="7">
        <v>3.5</v>
      </c>
      <c r="K303" s="8">
        <f t="shared" si="26"/>
        <v>63</v>
      </c>
      <c r="L303" s="8">
        <f t="shared" si="27"/>
        <v>4.41</v>
      </c>
      <c r="M303" s="24">
        <f t="shared" si="29"/>
        <v>67.41</v>
      </c>
      <c r="N303" s="24">
        <f t="shared" si="24"/>
        <v>344.55999999999995</v>
      </c>
      <c r="O303" s="24">
        <f t="shared" si="25"/>
        <v>344.55999999999995</v>
      </c>
      <c r="P303" s="203">
        <v>18.149999999999999</v>
      </c>
      <c r="Q303" s="8">
        <v>4.41</v>
      </c>
      <c r="R303" s="8">
        <f t="shared" si="28"/>
        <v>22.56</v>
      </c>
    </row>
    <row r="304" spans="1:18" ht="24" customHeight="1" x14ac:dyDescent="0.4">
      <c r="A304" s="10">
        <v>300</v>
      </c>
      <c r="B304" s="4">
        <v>5920006310</v>
      </c>
      <c r="C304" s="3" t="s">
        <v>470</v>
      </c>
      <c r="D304" s="5" t="s">
        <v>471</v>
      </c>
      <c r="E304" s="5" t="s">
        <v>472</v>
      </c>
      <c r="F304" s="3" t="s">
        <v>18</v>
      </c>
      <c r="G304" s="7">
        <v>0</v>
      </c>
      <c r="H304" s="7">
        <v>0</v>
      </c>
      <c r="I304" s="144">
        <v>11</v>
      </c>
      <c r="J304" s="7">
        <v>3.5</v>
      </c>
      <c r="K304" s="8">
        <f t="shared" si="26"/>
        <v>38.5</v>
      </c>
      <c r="L304" s="8">
        <f t="shared" si="27"/>
        <v>2.6950000000000003</v>
      </c>
      <c r="M304" s="24">
        <f t="shared" si="29"/>
        <v>41.199999999999996</v>
      </c>
      <c r="N304" s="24">
        <f t="shared" si="24"/>
        <v>41.199999999999996</v>
      </c>
      <c r="O304" s="24">
        <f t="shared" si="25"/>
        <v>41.199999999999996</v>
      </c>
      <c r="P304" s="203">
        <v>0</v>
      </c>
      <c r="Q304" s="8">
        <v>2.7</v>
      </c>
      <c r="R304" s="8">
        <f t="shared" si="28"/>
        <v>2.7</v>
      </c>
    </row>
    <row r="305" spans="1:18" ht="24" customHeight="1" x14ac:dyDescent="0.4">
      <c r="A305" s="10">
        <v>301</v>
      </c>
      <c r="B305" s="4">
        <v>5920006311</v>
      </c>
      <c r="C305" s="3" t="s">
        <v>473</v>
      </c>
      <c r="D305" s="5" t="s">
        <v>3538</v>
      </c>
      <c r="E305" s="5" t="s">
        <v>474</v>
      </c>
      <c r="F305" s="3" t="s">
        <v>3464</v>
      </c>
      <c r="G305" s="7">
        <v>146.07</v>
      </c>
      <c r="H305" s="7">
        <v>9.57</v>
      </c>
      <c r="I305" s="144">
        <v>4</v>
      </c>
      <c r="J305" s="7">
        <v>3.5</v>
      </c>
      <c r="K305" s="8">
        <f t="shared" si="26"/>
        <v>14</v>
      </c>
      <c r="L305" s="8">
        <f t="shared" si="27"/>
        <v>0.98000000000000009</v>
      </c>
      <c r="M305" s="24">
        <f t="shared" si="29"/>
        <v>14.98</v>
      </c>
      <c r="N305" s="24">
        <f t="shared" si="24"/>
        <v>161.04999999999998</v>
      </c>
      <c r="O305" s="24">
        <f t="shared" si="25"/>
        <v>161.04999999999998</v>
      </c>
      <c r="P305" s="203">
        <v>9.57</v>
      </c>
      <c r="Q305" s="8">
        <v>0.98</v>
      </c>
      <c r="R305" s="8">
        <f t="shared" si="28"/>
        <v>10.55</v>
      </c>
    </row>
    <row r="306" spans="1:18" ht="24" customHeight="1" x14ac:dyDescent="0.4">
      <c r="A306" s="10">
        <v>302</v>
      </c>
      <c r="B306" s="4">
        <v>5920006312</v>
      </c>
      <c r="C306" s="3" t="s">
        <v>452</v>
      </c>
      <c r="D306" s="5" t="s">
        <v>3539</v>
      </c>
      <c r="E306" s="5" t="s">
        <v>453</v>
      </c>
      <c r="F306" s="3" t="s">
        <v>3465</v>
      </c>
      <c r="G306" s="7">
        <v>153.55000000000001</v>
      </c>
      <c r="H306" s="7">
        <v>10.050000000000001</v>
      </c>
      <c r="I306" s="144">
        <v>39</v>
      </c>
      <c r="J306" s="7">
        <v>3.5</v>
      </c>
      <c r="K306" s="8">
        <f t="shared" si="26"/>
        <v>136.5</v>
      </c>
      <c r="L306" s="8">
        <f t="shared" si="27"/>
        <v>9.5550000000000015</v>
      </c>
      <c r="M306" s="24">
        <f t="shared" si="29"/>
        <v>146.06</v>
      </c>
      <c r="N306" s="24">
        <f t="shared" si="24"/>
        <v>299.61</v>
      </c>
      <c r="O306" s="24">
        <f t="shared" si="25"/>
        <v>299.61</v>
      </c>
      <c r="P306" s="203">
        <v>10.050000000000001</v>
      </c>
      <c r="Q306" s="8">
        <v>9.56</v>
      </c>
      <c r="R306" s="8">
        <f t="shared" si="28"/>
        <v>19.61</v>
      </c>
    </row>
    <row r="307" spans="1:18" ht="24" customHeight="1" x14ac:dyDescent="0.4">
      <c r="A307" s="10">
        <v>303</v>
      </c>
      <c r="B307" s="4">
        <v>5920006313</v>
      </c>
      <c r="C307" s="3" t="s">
        <v>450</v>
      </c>
      <c r="D307" s="5" t="s">
        <v>3540</v>
      </c>
      <c r="E307" s="5" t="s">
        <v>451</v>
      </c>
      <c r="F307" s="3" t="s">
        <v>18</v>
      </c>
      <c r="G307" s="7">
        <v>0</v>
      </c>
      <c r="H307" s="7">
        <v>0</v>
      </c>
      <c r="I307" s="144">
        <v>11</v>
      </c>
      <c r="J307" s="7">
        <v>3.5</v>
      </c>
      <c r="K307" s="8">
        <f t="shared" si="26"/>
        <v>38.5</v>
      </c>
      <c r="L307" s="8">
        <f t="shared" si="27"/>
        <v>2.6950000000000003</v>
      </c>
      <c r="M307" s="24">
        <f t="shared" si="29"/>
        <v>41.199999999999996</v>
      </c>
      <c r="N307" s="24">
        <f t="shared" si="24"/>
        <v>41.199999999999996</v>
      </c>
      <c r="O307" s="24">
        <f t="shared" si="25"/>
        <v>41.199999999999996</v>
      </c>
      <c r="P307" s="203">
        <v>0</v>
      </c>
      <c r="Q307" s="8">
        <v>2.7</v>
      </c>
      <c r="R307" s="8">
        <f t="shared" si="28"/>
        <v>2.7</v>
      </c>
    </row>
    <row r="308" spans="1:18" ht="24" customHeight="1" x14ac:dyDescent="0.4">
      <c r="A308" s="10">
        <v>304</v>
      </c>
      <c r="B308" s="4">
        <v>5920006314</v>
      </c>
      <c r="C308" s="3" t="s">
        <v>454</v>
      </c>
      <c r="D308" s="5" t="s">
        <v>455</v>
      </c>
      <c r="E308" s="5" t="s">
        <v>451</v>
      </c>
      <c r="F308" s="3" t="s">
        <v>3464</v>
      </c>
      <c r="G308" s="7">
        <v>337.07</v>
      </c>
      <c r="H308" s="7">
        <v>22.07</v>
      </c>
      <c r="I308" s="144">
        <v>12</v>
      </c>
      <c r="J308" s="7">
        <v>3.5</v>
      </c>
      <c r="K308" s="8">
        <f t="shared" si="26"/>
        <v>42</v>
      </c>
      <c r="L308" s="8">
        <f t="shared" si="27"/>
        <v>2.9400000000000004</v>
      </c>
      <c r="M308" s="24">
        <f t="shared" si="29"/>
        <v>44.94</v>
      </c>
      <c r="N308" s="24">
        <f t="shared" si="24"/>
        <v>382.01</v>
      </c>
      <c r="O308" s="24">
        <f t="shared" si="25"/>
        <v>382.01</v>
      </c>
      <c r="P308" s="203">
        <v>22.07</v>
      </c>
      <c r="Q308" s="8">
        <v>2.94</v>
      </c>
      <c r="R308" s="8">
        <f t="shared" si="28"/>
        <v>25.01</v>
      </c>
    </row>
    <row r="309" spans="1:18" ht="24" customHeight="1" x14ac:dyDescent="0.4">
      <c r="A309" s="10">
        <v>305</v>
      </c>
      <c r="B309" s="4">
        <v>5920006315</v>
      </c>
      <c r="C309" s="3" t="s">
        <v>448</v>
      </c>
      <c r="D309" s="5" t="s">
        <v>3541</v>
      </c>
      <c r="E309" s="5" t="s">
        <v>449</v>
      </c>
      <c r="F309" s="3" t="s">
        <v>18</v>
      </c>
      <c r="G309" s="7">
        <v>0</v>
      </c>
      <c r="H309" s="7">
        <v>0</v>
      </c>
      <c r="I309" s="144">
        <v>6</v>
      </c>
      <c r="J309" s="7">
        <v>3.5</v>
      </c>
      <c r="K309" s="8">
        <f t="shared" si="26"/>
        <v>21</v>
      </c>
      <c r="L309" s="8">
        <f t="shared" si="27"/>
        <v>1.4700000000000002</v>
      </c>
      <c r="M309" s="24">
        <f t="shared" si="29"/>
        <v>22.47</v>
      </c>
      <c r="N309" s="24">
        <f t="shared" si="24"/>
        <v>22.47</v>
      </c>
      <c r="O309" s="24">
        <f t="shared" si="25"/>
        <v>22.47</v>
      </c>
      <c r="P309" s="203">
        <v>0</v>
      </c>
      <c r="Q309" s="8">
        <v>1.47</v>
      </c>
      <c r="R309" s="8">
        <f t="shared" si="28"/>
        <v>1.47</v>
      </c>
    </row>
    <row r="310" spans="1:18" ht="24" customHeight="1" x14ac:dyDescent="0.4">
      <c r="A310" s="10">
        <v>306</v>
      </c>
      <c r="B310" s="4">
        <v>5920006316</v>
      </c>
      <c r="C310" s="3" t="s">
        <v>468</v>
      </c>
      <c r="D310" s="5" t="s">
        <v>469</v>
      </c>
      <c r="E310" s="5" t="s">
        <v>449</v>
      </c>
      <c r="F310" s="3" t="s">
        <v>3464</v>
      </c>
      <c r="G310" s="7">
        <v>606.71</v>
      </c>
      <c r="H310" s="7">
        <v>39.71</v>
      </c>
      <c r="I310" s="144">
        <v>22</v>
      </c>
      <c r="J310" s="7">
        <v>3.5</v>
      </c>
      <c r="K310" s="8">
        <f t="shared" si="26"/>
        <v>77</v>
      </c>
      <c r="L310" s="8">
        <f t="shared" si="27"/>
        <v>5.3900000000000006</v>
      </c>
      <c r="M310" s="24">
        <f t="shared" si="29"/>
        <v>82.39</v>
      </c>
      <c r="N310" s="24">
        <f t="shared" si="24"/>
        <v>689.1</v>
      </c>
      <c r="O310" s="24">
        <f t="shared" si="25"/>
        <v>689.1</v>
      </c>
      <c r="P310" s="203">
        <v>39.71</v>
      </c>
      <c r="Q310" s="8">
        <v>5.39</v>
      </c>
      <c r="R310" s="8">
        <f t="shared" si="28"/>
        <v>45.1</v>
      </c>
    </row>
    <row r="311" spans="1:18" ht="24" customHeight="1" x14ac:dyDescent="0.4">
      <c r="A311" s="10">
        <v>307</v>
      </c>
      <c r="B311" s="4">
        <v>5920006317</v>
      </c>
      <c r="C311" s="3" t="s">
        <v>639</v>
      </c>
      <c r="D311" s="5" t="s">
        <v>640</v>
      </c>
      <c r="E311" s="5" t="s">
        <v>641</v>
      </c>
      <c r="F311" s="3" t="s">
        <v>3472</v>
      </c>
      <c r="G311" s="7">
        <v>1157.21</v>
      </c>
      <c r="H311" s="7">
        <v>75.709999999999994</v>
      </c>
      <c r="I311" s="144">
        <v>53</v>
      </c>
      <c r="J311" s="7">
        <v>3.5</v>
      </c>
      <c r="K311" s="8">
        <f t="shared" si="26"/>
        <v>185.5</v>
      </c>
      <c r="L311" s="8">
        <f t="shared" si="27"/>
        <v>12.985000000000001</v>
      </c>
      <c r="M311" s="24">
        <f t="shared" si="29"/>
        <v>198.48999999999998</v>
      </c>
      <c r="N311" s="24">
        <f t="shared" si="24"/>
        <v>1355.7</v>
      </c>
      <c r="O311" s="24">
        <f t="shared" si="25"/>
        <v>1355.7</v>
      </c>
      <c r="P311" s="203">
        <v>75.709999999999994</v>
      </c>
      <c r="Q311" s="8">
        <v>12.99</v>
      </c>
      <c r="R311" s="8">
        <f t="shared" si="28"/>
        <v>88.699999999999989</v>
      </c>
    </row>
    <row r="312" spans="1:18" ht="24" customHeight="1" x14ac:dyDescent="0.4">
      <c r="A312" s="10">
        <v>308</v>
      </c>
      <c r="B312" s="4">
        <v>5920006318</v>
      </c>
      <c r="C312" s="3" t="s">
        <v>706</v>
      </c>
      <c r="D312" s="5" t="s">
        <v>2187</v>
      </c>
      <c r="E312" s="5" t="s">
        <v>707</v>
      </c>
      <c r="F312" s="3" t="s">
        <v>18</v>
      </c>
      <c r="G312" s="7">
        <v>0</v>
      </c>
      <c r="H312" s="7">
        <v>0</v>
      </c>
      <c r="I312" s="144">
        <v>4</v>
      </c>
      <c r="J312" s="7">
        <v>3.5</v>
      </c>
      <c r="K312" s="8">
        <f t="shared" si="26"/>
        <v>14</v>
      </c>
      <c r="L312" s="8">
        <f t="shared" si="27"/>
        <v>0.98000000000000009</v>
      </c>
      <c r="M312" s="24">
        <f t="shared" si="29"/>
        <v>14.98</v>
      </c>
      <c r="N312" s="24">
        <f t="shared" si="24"/>
        <v>14.98</v>
      </c>
      <c r="O312" s="24">
        <f t="shared" si="25"/>
        <v>14.98</v>
      </c>
      <c r="P312" s="203">
        <v>0</v>
      </c>
      <c r="Q312" s="8">
        <v>0.98</v>
      </c>
      <c r="R312" s="8">
        <f t="shared" si="28"/>
        <v>0.98</v>
      </c>
    </row>
    <row r="313" spans="1:18" ht="24" customHeight="1" x14ac:dyDescent="0.4">
      <c r="A313" s="10">
        <v>309</v>
      </c>
      <c r="B313" s="4">
        <v>5920006319</v>
      </c>
      <c r="C313" s="3" t="s">
        <v>446</v>
      </c>
      <c r="D313" s="5" t="s">
        <v>3542</v>
      </c>
      <c r="E313" s="5" t="s">
        <v>447</v>
      </c>
      <c r="F313" s="3" t="s">
        <v>3464</v>
      </c>
      <c r="G313" s="7">
        <v>1044.8699999999999</v>
      </c>
      <c r="H313" s="7">
        <v>68.37</v>
      </c>
      <c r="I313" s="144">
        <v>48</v>
      </c>
      <c r="J313" s="7">
        <v>3.5</v>
      </c>
      <c r="K313" s="8">
        <f t="shared" si="26"/>
        <v>168</v>
      </c>
      <c r="L313" s="8">
        <f t="shared" si="27"/>
        <v>11.760000000000002</v>
      </c>
      <c r="M313" s="24">
        <f t="shared" si="29"/>
        <v>179.76</v>
      </c>
      <c r="N313" s="24">
        <f t="shared" si="24"/>
        <v>1224.6299999999999</v>
      </c>
      <c r="O313" s="24">
        <f t="shared" si="25"/>
        <v>1224.6299999999999</v>
      </c>
      <c r="P313" s="203">
        <v>68.37</v>
      </c>
      <c r="Q313" s="8">
        <v>11.76</v>
      </c>
      <c r="R313" s="8">
        <f t="shared" si="28"/>
        <v>80.13000000000001</v>
      </c>
    </row>
    <row r="314" spans="1:18" ht="24" customHeight="1" x14ac:dyDescent="0.4">
      <c r="A314" s="10">
        <v>310</v>
      </c>
      <c r="B314" s="4">
        <v>5920006320</v>
      </c>
      <c r="C314" s="3" t="s">
        <v>442</v>
      </c>
      <c r="D314" s="5" t="s">
        <v>3543</v>
      </c>
      <c r="E314" s="5" t="s">
        <v>443</v>
      </c>
      <c r="F314" s="3" t="s">
        <v>3073</v>
      </c>
      <c r="G314" s="7">
        <v>176.03</v>
      </c>
      <c r="H314" s="7">
        <v>11.53</v>
      </c>
      <c r="I314" s="144">
        <v>2</v>
      </c>
      <c r="J314" s="7">
        <v>3.5</v>
      </c>
      <c r="K314" s="8">
        <f t="shared" si="26"/>
        <v>7</v>
      </c>
      <c r="L314" s="8">
        <f t="shared" si="27"/>
        <v>0.49000000000000005</v>
      </c>
      <c r="M314" s="24">
        <f t="shared" si="29"/>
        <v>7.49</v>
      </c>
      <c r="N314" s="24">
        <f t="shared" si="24"/>
        <v>183.52</v>
      </c>
      <c r="O314" s="24">
        <f t="shared" si="25"/>
        <v>183.52</v>
      </c>
      <c r="P314" s="203">
        <v>11.53</v>
      </c>
      <c r="Q314" s="8">
        <v>0.49</v>
      </c>
      <c r="R314" s="8">
        <f t="shared" si="28"/>
        <v>12.02</v>
      </c>
    </row>
    <row r="315" spans="1:18" ht="24" customHeight="1" x14ac:dyDescent="0.4">
      <c r="A315" s="10">
        <v>311</v>
      </c>
      <c r="B315" s="4">
        <v>5920006321</v>
      </c>
      <c r="C315" s="3" t="s">
        <v>444</v>
      </c>
      <c r="D315" s="5" t="s">
        <v>3544</v>
      </c>
      <c r="E315" s="5" t="s">
        <v>445</v>
      </c>
      <c r="F315" s="3" t="s">
        <v>3464</v>
      </c>
      <c r="G315" s="7">
        <v>127.33</v>
      </c>
      <c r="H315" s="7">
        <v>8.33</v>
      </c>
      <c r="I315" s="144">
        <v>5</v>
      </c>
      <c r="J315" s="7">
        <v>3.5</v>
      </c>
      <c r="K315" s="8">
        <f t="shared" si="26"/>
        <v>17.5</v>
      </c>
      <c r="L315" s="8">
        <f t="shared" si="27"/>
        <v>1.2250000000000001</v>
      </c>
      <c r="M315" s="24">
        <f t="shared" si="29"/>
        <v>18.73</v>
      </c>
      <c r="N315" s="24">
        <f t="shared" si="24"/>
        <v>146.06</v>
      </c>
      <c r="O315" s="24">
        <f t="shared" si="25"/>
        <v>146.06</v>
      </c>
      <c r="P315" s="203">
        <v>8.33</v>
      </c>
      <c r="Q315" s="8">
        <v>1.23</v>
      </c>
      <c r="R315" s="8">
        <f t="shared" si="28"/>
        <v>9.56</v>
      </c>
    </row>
    <row r="316" spans="1:18" ht="24" customHeight="1" x14ac:dyDescent="0.4">
      <c r="A316" s="10">
        <v>312</v>
      </c>
      <c r="B316" s="4">
        <v>5920006322</v>
      </c>
      <c r="C316" s="3" t="s">
        <v>694</v>
      </c>
      <c r="D316" s="5" t="s">
        <v>481</v>
      </c>
      <c r="E316" s="5" t="s">
        <v>695</v>
      </c>
      <c r="F316" s="3" t="s">
        <v>3464</v>
      </c>
      <c r="G316" s="7">
        <v>176.04</v>
      </c>
      <c r="H316" s="7">
        <v>11.54</v>
      </c>
      <c r="I316" s="144">
        <v>3</v>
      </c>
      <c r="J316" s="7">
        <v>3.5</v>
      </c>
      <c r="K316" s="8">
        <f t="shared" si="26"/>
        <v>10.5</v>
      </c>
      <c r="L316" s="8">
        <f t="shared" si="27"/>
        <v>0.7350000000000001</v>
      </c>
      <c r="M316" s="24">
        <f t="shared" si="29"/>
        <v>11.24</v>
      </c>
      <c r="N316" s="24">
        <f t="shared" si="24"/>
        <v>187.28</v>
      </c>
      <c r="O316" s="24">
        <f t="shared" si="25"/>
        <v>187.28</v>
      </c>
      <c r="P316" s="203">
        <v>11.54</v>
      </c>
      <c r="Q316" s="8">
        <v>0.74</v>
      </c>
      <c r="R316" s="8">
        <f t="shared" si="28"/>
        <v>12.28</v>
      </c>
    </row>
    <row r="317" spans="1:18" ht="24" customHeight="1" x14ac:dyDescent="0.4">
      <c r="A317" s="10">
        <v>313</v>
      </c>
      <c r="B317" s="4">
        <v>5920006323</v>
      </c>
      <c r="C317" s="3" t="s">
        <v>696</v>
      </c>
      <c r="D317" s="5" t="s">
        <v>481</v>
      </c>
      <c r="E317" s="5" t="s">
        <v>697</v>
      </c>
      <c r="F317" s="3" t="s">
        <v>3464</v>
      </c>
      <c r="G317" s="7">
        <v>333.32</v>
      </c>
      <c r="H317" s="7">
        <v>21.82</v>
      </c>
      <c r="I317" s="144">
        <v>20</v>
      </c>
      <c r="J317" s="7">
        <v>3.5</v>
      </c>
      <c r="K317" s="8">
        <f t="shared" si="26"/>
        <v>70</v>
      </c>
      <c r="L317" s="8">
        <f t="shared" si="27"/>
        <v>4.9000000000000004</v>
      </c>
      <c r="M317" s="24">
        <f t="shared" si="29"/>
        <v>74.900000000000006</v>
      </c>
      <c r="N317" s="24">
        <f t="shared" si="24"/>
        <v>408.22</v>
      </c>
      <c r="O317" s="24">
        <f t="shared" si="25"/>
        <v>408.22</v>
      </c>
      <c r="P317" s="203">
        <v>21.82</v>
      </c>
      <c r="Q317" s="8">
        <v>4.9000000000000004</v>
      </c>
      <c r="R317" s="8">
        <f t="shared" si="28"/>
        <v>26.72</v>
      </c>
    </row>
    <row r="318" spans="1:18" ht="24" customHeight="1" x14ac:dyDescent="0.4">
      <c r="A318" s="10">
        <v>314</v>
      </c>
      <c r="B318" s="4">
        <v>5920006324</v>
      </c>
      <c r="C318" s="3" t="s">
        <v>3545</v>
      </c>
      <c r="D318" s="5" t="s">
        <v>3546</v>
      </c>
      <c r="E318" s="5" t="s">
        <v>3547</v>
      </c>
      <c r="F318" s="3" t="s">
        <v>18</v>
      </c>
      <c r="G318" s="7">
        <v>0</v>
      </c>
      <c r="H318" s="7">
        <v>0</v>
      </c>
      <c r="I318" s="144">
        <v>8</v>
      </c>
      <c r="J318" s="7">
        <v>3.5</v>
      </c>
      <c r="K318" s="8">
        <f t="shared" si="26"/>
        <v>28</v>
      </c>
      <c r="L318" s="8">
        <f t="shared" si="27"/>
        <v>1.9600000000000002</v>
      </c>
      <c r="M318" s="24">
        <f t="shared" si="29"/>
        <v>29.96</v>
      </c>
      <c r="N318" s="24">
        <f t="shared" si="24"/>
        <v>29.96</v>
      </c>
      <c r="O318" s="24">
        <f t="shared" si="25"/>
        <v>29.96</v>
      </c>
      <c r="P318" s="203">
        <v>0</v>
      </c>
      <c r="Q318" s="8">
        <v>1.96</v>
      </c>
      <c r="R318" s="8">
        <f t="shared" si="28"/>
        <v>1.96</v>
      </c>
    </row>
    <row r="319" spans="1:18" ht="24" customHeight="1" x14ac:dyDescent="0.4">
      <c r="A319" s="10">
        <v>315</v>
      </c>
      <c r="B319" s="4">
        <v>5920006325</v>
      </c>
      <c r="C319" s="3" t="s">
        <v>3548</v>
      </c>
      <c r="D319" s="5" t="s">
        <v>3546</v>
      </c>
      <c r="E319" s="5" t="s">
        <v>3549</v>
      </c>
      <c r="F319" s="3" t="s">
        <v>18</v>
      </c>
      <c r="G319" s="7">
        <v>0</v>
      </c>
      <c r="H319" s="7">
        <v>0</v>
      </c>
      <c r="I319" s="144">
        <v>7</v>
      </c>
      <c r="J319" s="7">
        <v>3.5</v>
      </c>
      <c r="K319" s="8">
        <f t="shared" si="26"/>
        <v>24.5</v>
      </c>
      <c r="L319" s="8">
        <f t="shared" si="27"/>
        <v>1.7150000000000001</v>
      </c>
      <c r="M319" s="24">
        <f t="shared" si="29"/>
        <v>26.220000000000002</v>
      </c>
      <c r="N319" s="24">
        <f t="shared" si="24"/>
        <v>26.220000000000002</v>
      </c>
      <c r="O319" s="24">
        <f t="shared" si="25"/>
        <v>26.220000000000002</v>
      </c>
      <c r="P319" s="203">
        <v>0</v>
      </c>
      <c r="Q319" s="8">
        <v>1.72</v>
      </c>
      <c r="R319" s="8">
        <f t="shared" si="28"/>
        <v>1.72</v>
      </c>
    </row>
    <row r="320" spans="1:18" ht="24" customHeight="1" x14ac:dyDescent="0.4">
      <c r="A320" s="10">
        <v>316</v>
      </c>
      <c r="B320" s="4">
        <v>5920006326</v>
      </c>
      <c r="C320" s="3" t="s">
        <v>701</v>
      </c>
      <c r="D320" s="5" t="s">
        <v>702</v>
      </c>
      <c r="E320" s="5" t="s">
        <v>703</v>
      </c>
      <c r="F320" s="11" t="s">
        <v>18</v>
      </c>
      <c r="G320" s="7">
        <v>0</v>
      </c>
      <c r="H320" s="7">
        <v>0</v>
      </c>
      <c r="I320" s="144">
        <v>32</v>
      </c>
      <c r="J320" s="7">
        <v>3.5</v>
      </c>
      <c r="K320" s="8">
        <f t="shared" si="26"/>
        <v>112</v>
      </c>
      <c r="L320" s="8">
        <f t="shared" si="27"/>
        <v>7.8400000000000007</v>
      </c>
      <c r="M320" s="24">
        <f t="shared" si="29"/>
        <v>119.84</v>
      </c>
      <c r="N320" s="24">
        <f t="shared" si="24"/>
        <v>119.84</v>
      </c>
      <c r="O320" s="24">
        <f t="shared" si="25"/>
        <v>119.84</v>
      </c>
      <c r="P320" s="203">
        <v>0</v>
      </c>
      <c r="Q320" s="8">
        <v>7.84</v>
      </c>
      <c r="R320" s="8">
        <f t="shared" si="28"/>
        <v>7.84</v>
      </c>
    </row>
    <row r="321" spans="1:20" ht="24" customHeight="1" x14ac:dyDescent="0.4">
      <c r="A321" s="10">
        <v>317</v>
      </c>
      <c r="B321" s="4">
        <v>5920006327</v>
      </c>
      <c r="C321" s="3" t="s">
        <v>698</v>
      </c>
      <c r="D321" s="5" t="s">
        <v>3550</v>
      </c>
      <c r="E321" s="5" t="s">
        <v>700</v>
      </c>
      <c r="F321" s="11" t="s">
        <v>3464</v>
      </c>
      <c r="G321" s="7">
        <v>209.74</v>
      </c>
      <c r="H321" s="7">
        <v>13.74</v>
      </c>
      <c r="I321" s="144">
        <v>8</v>
      </c>
      <c r="J321" s="7">
        <v>3.5</v>
      </c>
      <c r="K321" s="8">
        <f t="shared" si="26"/>
        <v>28</v>
      </c>
      <c r="L321" s="8">
        <f t="shared" si="27"/>
        <v>1.9600000000000002</v>
      </c>
      <c r="M321" s="24">
        <f t="shared" si="29"/>
        <v>29.96</v>
      </c>
      <c r="N321" s="24">
        <f t="shared" si="24"/>
        <v>239.70000000000002</v>
      </c>
      <c r="O321" s="24">
        <f t="shared" si="25"/>
        <v>239.70000000000002</v>
      </c>
      <c r="P321" s="203">
        <v>13.74</v>
      </c>
      <c r="Q321" s="8">
        <v>1.96</v>
      </c>
      <c r="R321" s="8">
        <f t="shared" si="28"/>
        <v>15.7</v>
      </c>
    </row>
    <row r="322" spans="1:20" ht="24" customHeight="1" x14ac:dyDescent="0.4">
      <c r="A322" s="10">
        <v>318</v>
      </c>
      <c r="B322" s="4">
        <v>5920006328</v>
      </c>
      <c r="C322" s="3" t="s">
        <v>704</v>
      </c>
      <c r="D322" s="5" t="s">
        <v>2186</v>
      </c>
      <c r="E322" s="5" t="s">
        <v>705</v>
      </c>
      <c r="F322" s="12" t="s">
        <v>3464</v>
      </c>
      <c r="G322" s="7">
        <v>543.04</v>
      </c>
      <c r="H322" s="7">
        <v>35.54</v>
      </c>
      <c r="I322" s="144">
        <v>19</v>
      </c>
      <c r="J322" s="7">
        <v>3.5</v>
      </c>
      <c r="K322" s="8">
        <f t="shared" si="26"/>
        <v>66.5</v>
      </c>
      <c r="L322" s="8">
        <f t="shared" si="27"/>
        <v>4.6550000000000002</v>
      </c>
      <c r="M322" s="24">
        <f t="shared" si="29"/>
        <v>71.160000000000011</v>
      </c>
      <c r="N322" s="24">
        <f t="shared" si="24"/>
        <v>614.19999999999993</v>
      </c>
      <c r="O322" s="24">
        <f t="shared" si="25"/>
        <v>614.19999999999993</v>
      </c>
      <c r="P322" s="203">
        <v>35.54</v>
      </c>
      <c r="Q322" s="8">
        <v>4.66</v>
      </c>
      <c r="R322" s="8">
        <f t="shared" si="28"/>
        <v>40.200000000000003</v>
      </c>
    </row>
    <row r="323" spans="1:20" ht="24" customHeight="1" x14ac:dyDescent="0.4">
      <c r="A323" s="10">
        <v>319</v>
      </c>
      <c r="B323" s="4">
        <v>5920006329</v>
      </c>
      <c r="C323" s="3" t="s">
        <v>669</v>
      </c>
      <c r="D323" s="5" t="s">
        <v>629</v>
      </c>
      <c r="E323" s="5" t="s">
        <v>670</v>
      </c>
      <c r="F323" s="12" t="s">
        <v>3464</v>
      </c>
      <c r="G323" s="7">
        <v>438.19</v>
      </c>
      <c r="H323" s="7">
        <v>28.69</v>
      </c>
      <c r="I323" s="144">
        <v>20</v>
      </c>
      <c r="J323" s="7">
        <v>3.5</v>
      </c>
      <c r="K323" s="8">
        <f t="shared" si="26"/>
        <v>70</v>
      </c>
      <c r="L323" s="8">
        <f t="shared" si="27"/>
        <v>4.9000000000000004</v>
      </c>
      <c r="M323" s="24">
        <f t="shared" si="29"/>
        <v>74.900000000000006</v>
      </c>
      <c r="N323" s="24">
        <f t="shared" si="24"/>
        <v>513.09</v>
      </c>
      <c r="O323" s="24">
        <f t="shared" si="25"/>
        <v>513.09</v>
      </c>
      <c r="P323" s="203">
        <v>28.69</v>
      </c>
      <c r="Q323" s="8">
        <v>4.9000000000000004</v>
      </c>
      <c r="R323" s="8">
        <f t="shared" si="28"/>
        <v>33.590000000000003</v>
      </c>
    </row>
    <row r="324" spans="1:20" ht="24" customHeight="1" x14ac:dyDescent="0.4">
      <c r="A324" s="10">
        <v>320</v>
      </c>
      <c r="B324" s="4">
        <v>5920006330</v>
      </c>
      <c r="C324" s="3" t="s">
        <v>667</v>
      </c>
      <c r="D324" s="5" t="s">
        <v>3551</v>
      </c>
      <c r="E324" s="5" t="s">
        <v>668</v>
      </c>
      <c r="F324" s="11" t="s">
        <v>3464</v>
      </c>
      <c r="G324" s="7">
        <v>722.79</v>
      </c>
      <c r="H324" s="7">
        <v>47.29</v>
      </c>
      <c r="I324" s="144">
        <v>36</v>
      </c>
      <c r="J324" s="7">
        <v>3.5</v>
      </c>
      <c r="K324" s="8">
        <f t="shared" si="26"/>
        <v>126</v>
      </c>
      <c r="L324" s="8">
        <f t="shared" si="27"/>
        <v>8.82</v>
      </c>
      <c r="M324" s="24">
        <f t="shared" si="29"/>
        <v>134.82</v>
      </c>
      <c r="N324" s="24">
        <f t="shared" si="24"/>
        <v>857.6099999999999</v>
      </c>
      <c r="O324" s="24">
        <f t="shared" si="25"/>
        <v>857.6099999999999</v>
      </c>
      <c r="P324" s="203">
        <v>47.29</v>
      </c>
      <c r="Q324" s="8">
        <v>8.82</v>
      </c>
      <c r="R324" s="8">
        <f t="shared" si="28"/>
        <v>56.11</v>
      </c>
    </row>
    <row r="325" spans="1:20" ht="24" customHeight="1" x14ac:dyDescent="0.4">
      <c r="A325" s="10">
        <v>321</v>
      </c>
      <c r="B325" s="4">
        <v>5920006331</v>
      </c>
      <c r="C325" s="3" t="s">
        <v>666</v>
      </c>
      <c r="D325" s="5" t="s">
        <v>3552</v>
      </c>
      <c r="E325" s="5" t="s">
        <v>2288</v>
      </c>
      <c r="F325" s="3" t="s">
        <v>3471</v>
      </c>
      <c r="G325" s="7">
        <v>153.55000000000001</v>
      </c>
      <c r="H325" s="7">
        <v>10.050000000000001</v>
      </c>
      <c r="I325" s="144">
        <v>22</v>
      </c>
      <c r="J325" s="7">
        <v>3.5</v>
      </c>
      <c r="K325" s="8">
        <f t="shared" si="26"/>
        <v>77</v>
      </c>
      <c r="L325" s="8">
        <f t="shared" si="27"/>
        <v>5.3900000000000006</v>
      </c>
      <c r="M325" s="24">
        <f t="shared" si="29"/>
        <v>82.39</v>
      </c>
      <c r="N325" s="24">
        <f t="shared" ref="N325:N388" si="30">SUM(G325+M325)</f>
        <v>235.94</v>
      </c>
      <c r="O325" s="24">
        <f t="shared" ref="O325:O388" si="31">N325</f>
        <v>235.94</v>
      </c>
      <c r="P325" s="203">
        <v>10.050000000000001</v>
      </c>
      <c r="Q325" s="8">
        <v>5.39</v>
      </c>
      <c r="R325" s="8">
        <f t="shared" si="28"/>
        <v>15.440000000000001</v>
      </c>
    </row>
    <row r="326" spans="1:20" ht="24" customHeight="1" x14ac:dyDescent="0.4">
      <c r="A326" s="10">
        <v>322</v>
      </c>
      <c r="B326" s="4">
        <v>5920006332</v>
      </c>
      <c r="C326" s="3" t="s">
        <v>626</v>
      </c>
      <c r="D326" s="5" t="s">
        <v>600</v>
      </c>
      <c r="E326" s="5" t="s">
        <v>627</v>
      </c>
      <c r="F326" s="11" t="s">
        <v>3471</v>
      </c>
      <c r="G326" s="7">
        <v>1321.99</v>
      </c>
      <c r="H326" s="7">
        <v>86.49</v>
      </c>
      <c r="I326" s="144">
        <v>208</v>
      </c>
      <c r="J326" s="7">
        <v>3.5</v>
      </c>
      <c r="K326" s="8">
        <f t="shared" ref="K326:K389" si="32">SUM(I326*J326)</f>
        <v>728</v>
      </c>
      <c r="L326" s="8">
        <f t="shared" ref="L326:L389" si="33">SUM(K326*7%)</f>
        <v>50.960000000000008</v>
      </c>
      <c r="M326" s="24">
        <f t="shared" si="29"/>
        <v>778.96</v>
      </c>
      <c r="N326" s="24">
        <f t="shared" si="30"/>
        <v>2100.9499999999998</v>
      </c>
      <c r="O326" s="24">
        <f t="shared" si="31"/>
        <v>2100.9499999999998</v>
      </c>
      <c r="P326" s="203">
        <v>86.49</v>
      </c>
      <c r="Q326" s="8">
        <v>50.96</v>
      </c>
      <c r="R326" s="8">
        <f t="shared" ref="R326:R389" si="34">SUM(P326:Q326)</f>
        <v>137.44999999999999</v>
      </c>
    </row>
    <row r="327" spans="1:20" ht="24" customHeight="1" x14ac:dyDescent="0.4">
      <c r="A327" s="10">
        <v>323</v>
      </c>
      <c r="B327" s="4">
        <v>5920006333</v>
      </c>
      <c r="C327" s="3" t="s">
        <v>628</v>
      </c>
      <c r="D327" s="5" t="s">
        <v>629</v>
      </c>
      <c r="E327" s="5" t="s">
        <v>630</v>
      </c>
      <c r="F327" s="3" t="s">
        <v>3472</v>
      </c>
      <c r="G327" s="7">
        <v>827.66</v>
      </c>
      <c r="H327" s="7">
        <v>54.16</v>
      </c>
      <c r="I327" s="144">
        <v>33</v>
      </c>
      <c r="J327" s="7">
        <v>3.5</v>
      </c>
      <c r="K327" s="8">
        <f t="shared" si="32"/>
        <v>115.5</v>
      </c>
      <c r="L327" s="8">
        <f t="shared" si="33"/>
        <v>8.0850000000000009</v>
      </c>
      <c r="M327" s="24">
        <f t="shared" si="29"/>
        <v>123.59</v>
      </c>
      <c r="N327" s="24">
        <f t="shared" si="30"/>
        <v>951.25</v>
      </c>
      <c r="O327" s="24">
        <f t="shared" si="31"/>
        <v>951.25</v>
      </c>
      <c r="P327" s="203">
        <v>54.16</v>
      </c>
      <c r="Q327" s="8">
        <v>8.09</v>
      </c>
      <c r="R327" s="8">
        <f t="shared" si="34"/>
        <v>62.25</v>
      </c>
    </row>
    <row r="328" spans="1:20" ht="24" customHeight="1" x14ac:dyDescent="0.4">
      <c r="A328" s="10">
        <v>324</v>
      </c>
      <c r="B328" s="4">
        <v>5920006334</v>
      </c>
      <c r="C328" s="3" t="s">
        <v>631</v>
      </c>
      <c r="D328" s="5" t="s">
        <v>629</v>
      </c>
      <c r="E328" s="5" t="s">
        <v>632</v>
      </c>
      <c r="F328" s="3" t="s">
        <v>3472</v>
      </c>
      <c r="G328" s="7">
        <v>142.32</v>
      </c>
      <c r="H328" s="7">
        <v>9.32</v>
      </c>
      <c r="I328" s="144">
        <v>8</v>
      </c>
      <c r="J328" s="7">
        <v>3.5</v>
      </c>
      <c r="K328" s="8">
        <f t="shared" si="32"/>
        <v>28</v>
      </c>
      <c r="L328" s="8">
        <f t="shared" si="33"/>
        <v>1.9600000000000002</v>
      </c>
      <c r="M328" s="24">
        <f t="shared" ref="M328:M391" si="35">ROUNDUP(K328+L328,2)</f>
        <v>29.96</v>
      </c>
      <c r="N328" s="24">
        <f t="shared" si="30"/>
        <v>172.28</v>
      </c>
      <c r="O328" s="24">
        <f t="shared" si="31"/>
        <v>172.28</v>
      </c>
      <c r="P328" s="203">
        <v>9.32</v>
      </c>
      <c r="Q328" s="8">
        <v>1.96</v>
      </c>
      <c r="R328" s="8">
        <f t="shared" si="34"/>
        <v>11.280000000000001</v>
      </c>
    </row>
    <row r="329" spans="1:20" ht="24" customHeight="1" x14ac:dyDescent="0.4">
      <c r="A329" s="10">
        <v>325</v>
      </c>
      <c r="B329" s="4">
        <v>5920006335</v>
      </c>
      <c r="C329" s="3" t="s">
        <v>671</v>
      </c>
      <c r="D329" s="5" t="s">
        <v>672</v>
      </c>
      <c r="E329" s="5" t="s">
        <v>673</v>
      </c>
      <c r="F329" s="3" t="s">
        <v>3464</v>
      </c>
      <c r="G329" s="7">
        <v>408.21</v>
      </c>
      <c r="H329" s="7">
        <v>26.71</v>
      </c>
      <c r="I329" s="144">
        <v>16</v>
      </c>
      <c r="J329" s="7">
        <v>3.5</v>
      </c>
      <c r="K329" s="8">
        <f t="shared" si="32"/>
        <v>56</v>
      </c>
      <c r="L329" s="8">
        <f t="shared" si="33"/>
        <v>3.9200000000000004</v>
      </c>
      <c r="M329" s="24">
        <f t="shared" si="35"/>
        <v>59.92</v>
      </c>
      <c r="N329" s="24">
        <f t="shared" si="30"/>
        <v>468.13</v>
      </c>
      <c r="O329" s="24">
        <f t="shared" si="31"/>
        <v>468.13</v>
      </c>
      <c r="P329" s="203">
        <v>26.71</v>
      </c>
      <c r="Q329" s="8">
        <v>3.92</v>
      </c>
      <c r="R329" s="8">
        <f t="shared" si="34"/>
        <v>30.630000000000003</v>
      </c>
    </row>
    <row r="330" spans="1:20" ht="24" customHeight="1" x14ac:dyDescent="0.4">
      <c r="A330" s="10">
        <v>326</v>
      </c>
      <c r="B330" s="4">
        <v>5920006336</v>
      </c>
      <c r="C330" s="3" t="s">
        <v>633</v>
      </c>
      <c r="D330" s="5" t="s">
        <v>634</v>
      </c>
      <c r="E330" s="5" t="s">
        <v>635</v>
      </c>
      <c r="F330" s="12" t="s">
        <v>3471</v>
      </c>
      <c r="G330" s="7">
        <v>56.18</v>
      </c>
      <c r="H330" s="7">
        <v>3.68</v>
      </c>
      <c r="I330" s="144">
        <v>10</v>
      </c>
      <c r="J330" s="7">
        <v>3.5</v>
      </c>
      <c r="K330" s="8">
        <f t="shared" si="32"/>
        <v>35</v>
      </c>
      <c r="L330" s="8">
        <f t="shared" si="33"/>
        <v>2.4500000000000002</v>
      </c>
      <c r="M330" s="24">
        <f t="shared" si="35"/>
        <v>37.450000000000003</v>
      </c>
      <c r="N330" s="24">
        <f t="shared" si="30"/>
        <v>93.63</v>
      </c>
      <c r="O330" s="24">
        <f t="shared" si="31"/>
        <v>93.63</v>
      </c>
      <c r="P330" s="203">
        <v>3.68</v>
      </c>
      <c r="Q330" s="8">
        <v>2.4500000000000002</v>
      </c>
      <c r="R330" s="8">
        <f t="shared" si="34"/>
        <v>6.1300000000000008</v>
      </c>
      <c r="S330" s="171"/>
      <c r="T330" s="171"/>
    </row>
    <row r="331" spans="1:20" ht="24" customHeight="1" x14ac:dyDescent="0.4">
      <c r="A331" s="10">
        <v>327</v>
      </c>
      <c r="B331" s="4">
        <v>5920006337</v>
      </c>
      <c r="C331" s="3" t="s">
        <v>636</v>
      </c>
      <c r="D331" s="5" t="s">
        <v>637</v>
      </c>
      <c r="E331" s="5" t="s">
        <v>638</v>
      </c>
      <c r="F331" s="3" t="s">
        <v>3472</v>
      </c>
      <c r="G331" s="7">
        <v>273.39</v>
      </c>
      <c r="H331" s="7">
        <v>17.89</v>
      </c>
      <c r="I331" s="144">
        <v>12</v>
      </c>
      <c r="J331" s="7">
        <v>3.5</v>
      </c>
      <c r="K331" s="8">
        <f t="shared" si="32"/>
        <v>42</v>
      </c>
      <c r="L331" s="8">
        <f t="shared" si="33"/>
        <v>2.9400000000000004</v>
      </c>
      <c r="M331" s="24">
        <f t="shared" si="35"/>
        <v>44.94</v>
      </c>
      <c r="N331" s="24">
        <f t="shared" si="30"/>
        <v>318.33</v>
      </c>
      <c r="O331" s="24">
        <f t="shared" si="31"/>
        <v>318.33</v>
      </c>
      <c r="P331" s="203">
        <v>17.89</v>
      </c>
      <c r="Q331" s="8">
        <v>2.94</v>
      </c>
      <c r="R331" s="8">
        <f t="shared" si="34"/>
        <v>20.830000000000002</v>
      </c>
    </row>
    <row r="332" spans="1:20" ht="24" customHeight="1" x14ac:dyDescent="0.4">
      <c r="A332" s="10">
        <v>328</v>
      </c>
      <c r="B332" s="4">
        <v>5920006338</v>
      </c>
      <c r="C332" s="3" t="s">
        <v>623</v>
      </c>
      <c r="D332" s="5" t="s">
        <v>624</v>
      </c>
      <c r="E332" s="5" t="s">
        <v>625</v>
      </c>
      <c r="F332" s="12" t="s">
        <v>3468</v>
      </c>
      <c r="G332" s="7">
        <v>119.85</v>
      </c>
      <c r="H332" s="7">
        <v>7.85</v>
      </c>
      <c r="I332" s="144">
        <v>9</v>
      </c>
      <c r="J332" s="7">
        <v>3.5</v>
      </c>
      <c r="K332" s="8">
        <f t="shared" si="32"/>
        <v>31.5</v>
      </c>
      <c r="L332" s="8">
        <f t="shared" si="33"/>
        <v>2.2050000000000001</v>
      </c>
      <c r="M332" s="24">
        <f t="shared" si="35"/>
        <v>33.71</v>
      </c>
      <c r="N332" s="24">
        <f t="shared" si="30"/>
        <v>153.56</v>
      </c>
      <c r="O332" s="24">
        <f t="shared" si="31"/>
        <v>153.56</v>
      </c>
      <c r="P332" s="203">
        <v>7.85</v>
      </c>
      <c r="Q332" s="8">
        <v>2.21</v>
      </c>
      <c r="R332" s="8">
        <f t="shared" si="34"/>
        <v>10.059999999999999</v>
      </c>
    </row>
    <row r="333" spans="1:20" ht="24" customHeight="1" x14ac:dyDescent="0.4">
      <c r="A333" s="10">
        <v>329</v>
      </c>
      <c r="B333" s="4">
        <v>5920006339</v>
      </c>
      <c r="C333" s="3" t="s">
        <v>608</v>
      </c>
      <c r="D333" s="5" t="s">
        <v>609</v>
      </c>
      <c r="E333" s="5" t="s">
        <v>610</v>
      </c>
      <c r="F333" s="12" t="s">
        <v>3470</v>
      </c>
      <c r="G333" s="7">
        <v>367.03</v>
      </c>
      <c r="H333" s="7">
        <v>24.03</v>
      </c>
      <c r="I333" s="144">
        <v>14</v>
      </c>
      <c r="J333" s="7">
        <v>3.5</v>
      </c>
      <c r="K333" s="8">
        <f t="shared" si="32"/>
        <v>49</v>
      </c>
      <c r="L333" s="8">
        <f t="shared" si="33"/>
        <v>3.43</v>
      </c>
      <c r="M333" s="24">
        <f t="shared" si="35"/>
        <v>52.43</v>
      </c>
      <c r="N333" s="24">
        <f t="shared" si="30"/>
        <v>419.46</v>
      </c>
      <c r="O333" s="24">
        <f t="shared" si="31"/>
        <v>419.46</v>
      </c>
      <c r="P333" s="203">
        <v>24.03</v>
      </c>
      <c r="Q333" s="8">
        <v>3.43</v>
      </c>
      <c r="R333" s="8">
        <f t="shared" si="34"/>
        <v>27.46</v>
      </c>
    </row>
    <row r="334" spans="1:20" ht="24" customHeight="1" x14ac:dyDescent="0.4">
      <c r="A334" s="10">
        <v>330</v>
      </c>
      <c r="B334" s="4">
        <v>5920006340</v>
      </c>
      <c r="C334" s="3" t="s">
        <v>619</v>
      </c>
      <c r="D334" s="5" t="s">
        <v>3553</v>
      </c>
      <c r="E334" s="5" t="s">
        <v>620</v>
      </c>
      <c r="F334" s="12" t="s">
        <v>3464</v>
      </c>
      <c r="G334" s="7">
        <v>232.21</v>
      </c>
      <c r="H334" s="7">
        <v>15.21</v>
      </c>
      <c r="I334" s="144">
        <v>10</v>
      </c>
      <c r="J334" s="7">
        <v>3.5</v>
      </c>
      <c r="K334" s="8">
        <f t="shared" si="32"/>
        <v>35</v>
      </c>
      <c r="L334" s="8">
        <f t="shared" si="33"/>
        <v>2.4500000000000002</v>
      </c>
      <c r="M334" s="24">
        <f t="shared" si="35"/>
        <v>37.450000000000003</v>
      </c>
      <c r="N334" s="24">
        <f t="shared" si="30"/>
        <v>269.66000000000003</v>
      </c>
      <c r="O334" s="24">
        <f t="shared" si="31"/>
        <v>269.66000000000003</v>
      </c>
      <c r="P334" s="203">
        <v>15.21</v>
      </c>
      <c r="Q334" s="8">
        <v>2.4500000000000002</v>
      </c>
      <c r="R334" s="8">
        <f t="shared" si="34"/>
        <v>17.66</v>
      </c>
    </row>
    <row r="335" spans="1:20" ht="24" customHeight="1" x14ac:dyDescent="0.4">
      <c r="A335" s="10">
        <v>331</v>
      </c>
      <c r="B335" s="4">
        <v>5920006341</v>
      </c>
      <c r="C335" s="3" t="s">
        <v>604</v>
      </c>
      <c r="D335" s="5" t="s">
        <v>238</v>
      </c>
      <c r="E335" s="5" t="s">
        <v>605</v>
      </c>
      <c r="F335" s="12" t="s">
        <v>3067</v>
      </c>
      <c r="G335" s="7">
        <v>71.16</v>
      </c>
      <c r="H335" s="7">
        <v>4.66</v>
      </c>
      <c r="I335" s="144">
        <v>0</v>
      </c>
      <c r="J335" s="7">
        <v>3.5</v>
      </c>
      <c r="K335" s="8">
        <f t="shared" si="32"/>
        <v>0</v>
      </c>
      <c r="L335" s="8">
        <f t="shared" si="33"/>
        <v>0</v>
      </c>
      <c r="M335" s="24">
        <f t="shared" si="35"/>
        <v>0</v>
      </c>
      <c r="N335" s="24">
        <f t="shared" si="30"/>
        <v>71.16</v>
      </c>
      <c r="O335" s="24">
        <f t="shared" si="31"/>
        <v>71.16</v>
      </c>
      <c r="P335" s="203">
        <v>4.66</v>
      </c>
      <c r="Q335" s="8">
        <v>0</v>
      </c>
      <c r="R335" s="8">
        <f t="shared" si="34"/>
        <v>4.66</v>
      </c>
    </row>
    <row r="336" spans="1:20" ht="24" customHeight="1" x14ac:dyDescent="0.4">
      <c r="A336" s="10">
        <v>332</v>
      </c>
      <c r="B336" s="4">
        <v>5920006342</v>
      </c>
      <c r="C336" s="3" t="s">
        <v>606</v>
      </c>
      <c r="D336" s="5" t="s">
        <v>3554</v>
      </c>
      <c r="E336" s="5" t="s">
        <v>607</v>
      </c>
      <c r="F336" s="12" t="s">
        <v>3470</v>
      </c>
      <c r="G336" s="7">
        <v>689.1</v>
      </c>
      <c r="H336" s="7">
        <v>45.1</v>
      </c>
      <c r="I336" s="144">
        <v>28</v>
      </c>
      <c r="J336" s="7">
        <v>3.5</v>
      </c>
      <c r="K336" s="8">
        <f t="shared" si="32"/>
        <v>98</v>
      </c>
      <c r="L336" s="8">
        <f t="shared" si="33"/>
        <v>6.86</v>
      </c>
      <c r="M336" s="24">
        <f t="shared" si="35"/>
        <v>104.86</v>
      </c>
      <c r="N336" s="24">
        <f t="shared" si="30"/>
        <v>793.96</v>
      </c>
      <c r="O336" s="24">
        <f t="shared" si="31"/>
        <v>793.96</v>
      </c>
      <c r="P336" s="203">
        <v>45.1</v>
      </c>
      <c r="Q336" s="8">
        <v>6.86</v>
      </c>
      <c r="R336" s="8">
        <f t="shared" si="34"/>
        <v>51.96</v>
      </c>
    </row>
    <row r="337" spans="1:18" ht="24" customHeight="1" x14ac:dyDescent="0.4">
      <c r="A337" s="10">
        <v>333</v>
      </c>
      <c r="B337" s="4">
        <v>5920006343</v>
      </c>
      <c r="C337" s="3" t="s">
        <v>611</v>
      </c>
      <c r="D337" s="5" t="s">
        <v>612</v>
      </c>
      <c r="E337" s="5" t="s">
        <v>613</v>
      </c>
      <c r="F337" s="12" t="s">
        <v>4078</v>
      </c>
      <c r="G337" s="7">
        <v>56.19</v>
      </c>
      <c r="H337" s="7">
        <v>3.69</v>
      </c>
      <c r="I337" s="144">
        <v>3</v>
      </c>
      <c r="J337" s="7">
        <v>3.5</v>
      </c>
      <c r="K337" s="8">
        <f t="shared" si="32"/>
        <v>10.5</v>
      </c>
      <c r="L337" s="8">
        <f t="shared" si="33"/>
        <v>0.7350000000000001</v>
      </c>
      <c r="M337" s="24">
        <f t="shared" si="35"/>
        <v>11.24</v>
      </c>
      <c r="N337" s="24">
        <f t="shared" si="30"/>
        <v>67.429999999999993</v>
      </c>
      <c r="O337" s="24">
        <f t="shared" si="31"/>
        <v>67.429999999999993</v>
      </c>
      <c r="P337" s="203">
        <v>3.69</v>
      </c>
      <c r="Q337" s="8">
        <v>0.74</v>
      </c>
      <c r="R337" s="8">
        <f t="shared" si="34"/>
        <v>4.43</v>
      </c>
    </row>
    <row r="338" spans="1:18" ht="24" customHeight="1" x14ac:dyDescent="0.4">
      <c r="A338" s="10">
        <v>334</v>
      </c>
      <c r="B338" s="4">
        <v>5920006344</v>
      </c>
      <c r="C338" s="3" t="s">
        <v>614</v>
      </c>
      <c r="D338" s="5" t="s">
        <v>612</v>
      </c>
      <c r="E338" s="5" t="s">
        <v>615</v>
      </c>
      <c r="F338" s="12" t="s">
        <v>4078</v>
      </c>
      <c r="G338" s="7">
        <v>232.21</v>
      </c>
      <c r="H338" s="7">
        <v>15.21</v>
      </c>
      <c r="I338" s="144">
        <v>4</v>
      </c>
      <c r="J338" s="7">
        <v>3.5</v>
      </c>
      <c r="K338" s="8">
        <f t="shared" si="32"/>
        <v>14</v>
      </c>
      <c r="L338" s="8">
        <f t="shared" si="33"/>
        <v>0.98000000000000009</v>
      </c>
      <c r="M338" s="24">
        <f t="shared" si="35"/>
        <v>14.98</v>
      </c>
      <c r="N338" s="24">
        <f t="shared" si="30"/>
        <v>247.19</v>
      </c>
      <c r="O338" s="24">
        <f t="shared" si="31"/>
        <v>247.19</v>
      </c>
      <c r="P338" s="203">
        <v>15.21</v>
      </c>
      <c r="Q338" s="8">
        <v>0.98</v>
      </c>
      <c r="R338" s="8">
        <f t="shared" si="34"/>
        <v>16.190000000000001</v>
      </c>
    </row>
    <row r="339" spans="1:18" ht="24" customHeight="1" x14ac:dyDescent="0.4">
      <c r="A339" s="10">
        <v>335</v>
      </c>
      <c r="B339" s="4">
        <v>5920006345</v>
      </c>
      <c r="C339" s="3" t="s">
        <v>621</v>
      </c>
      <c r="D339" s="5" t="s">
        <v>2184</v>
      </c>
      <c r="E339" s="5" t="s">
        <v>622</v>
      </c>
      <c r="F339" s="12" t="s">
        <v>4078</v>
      </c>
      <c r="G339" s="7">
        <v>2685.18</v>
      </c>
      <c r="H339" s="7">
        <v>175.68</v>
      </c>
      <c r="I339" s="144">
        <v>128</v>
      </c>
      <c r="J339" s="7">
        <v>3.5</v>
      </c>
      <c r="K339" s="8">
        <f t="shared" si="32"/>
        <v>448</v>
      </c>
      <c r="L339" s="8">
        <f t="shared" si="33"/>
        <v>31.360000000000003</v>
      </c>
      <c r="M339" s="24">
        <f t="shared" si="35"/>
        <v>479.36</v>
      </c>
      <c r="N339" s="24">
        <f t="shared" si="30"/>
        <v>3164.54</v>
      </c>
      <c r="O339" s="24">
        <f t="shared" si="31"/>
        <v>3164.54</v>
      </c>
      <c r="P339" s="203">
        <v>175.68</v>
      </c>
      <c r="Q339" s="8">
        <v>31.36</v>
      </c>
      <c r="R339" s="8">
        <f t="shared" si="34"/>
        <v>207.04000000000002</v>
      </c>
    </row>
    <row r="340" spans="1:18" ht="24" customHeight="1" x14ac:dyDescent="0.4">
      <c r="A340" s="10">
        <v>336</v>
      </c>
      <c r="B340" s="4">
        <v>5920006346</v>
      </c>
      <c r="C340" s="3" t="s">
        <v>602</v>
      </c>
      <c r="D340" s="5" t="s">
        <v>600</v>
      </c>
      <c r="E340" s="5" t="s">
        <v>603</v>
      </c>
      <c r="F340" s="12" t="s">
        <v>4078</v>
      </c>
      <c r="G340" s="7">
        <v>793.95</v>
      </c>
      <c r="H340" s="7">
        <v>51.95</v>
      </c>
      <c r="I340" s="144">
        <v>32</v>
      </c>
      <c r="J340" s="7">
        <v>3.5</v>
      </c>
      <c r="K340" s="8">
        <f t="shared" si="32"/>
        <v>112</v>
      </c>
      <c r="L340" s="8">
        <f t="shared" si="33"/>
        <v>7.8400000000000007</v>
      </c>
      <c r="M340" s="24">
        <f t="shared" si="35"/>
        <v>119.84</v>
      </c>
      <c r="N340" s="24">
        <f t="shared" si="30"/>
        <v>913.79000000000008</v>
      </c>
      <c r="O340" s="24">
        <f t="shared" si="31"/>
        <v>913.79000000000008</v>
      </c>
      <c r="P340" s="203">
        <v>51.95</v>
      </c>
      <c r="Q340" s="8">
        <v>7.84</v>
      </c>
      <c r="R340" s="8">
        <f t="shared" si="34"/>
        <v>59.790000000000006</v>
      </c>
    </row>
    <row r="341" spans="1:18" ht="24" customHeight="1" x14ac:dyDescent="0.4">
      <c r="A341" s="10">
        <v>337</v>
      </c>
      <c r="B341" s="4">
        <v>5920006347</v>
      </c>
      <c r="C341" s="3" t="s">
        <v>599</v>
      </c>
      <c r="D341" s="5" t="s">
        <v>600</v>
      </c>
      <c r="E341" s="5" t="s">
        <v>601</v>
      </c>
      <c r="F341" s="3" t="s">
        <v>4078</v>
      </c>
      <c r="G341" s="7">
        <v>359.54</v>
      </c>
      <c r="H341" s="7">
        <v>23.54</v>
      </c>
      <c r="I341" s="144">
        <v>16</v>
      </c>
      <c r="J341" s="7">
        <v>3.5</v>
      </c>
      <c r="K341" s="8">
        <f t="shared" si="32"/>
        <v>56</v>
      </c>
      <c r="L341" s="8">
        <f t="shared" si="33"/>
        <v>3.9200000000000004</v>
      </c>
      <c r="M341" s="24">
        <f t="shared" si="35"/>
        <v>59.92</v>
      </c>
      <c r="N341" s="24">
        <f t="shared" si="30"/>
        <v>419.46000000000004</v>
      </c>
      <c r="O341" s="24">
        <f t="shared" si="31"/>
        <v>419.46000000000004</v>
      </c>
      <c r="P341" s="203">
        <v>23.54</v>
      </c>
      <c r="Q341" s="8">
        <v>3.92</v>
      </c>
      <c r="R341" s="8">
        <f t="shared" si="34"/>
        <v>27.46</v>
      </c>
    </row>
    <row r="342" spans="1:18" ht="24" customHeight="1" x14ac:dyDescent="0.4">
      <c r="A342" s="10">
        <v>338</v>
      </c>
      <c r="B342" s="4">
        <v>5920006348</v>
      </c>
      <c r="C342" s="3" t="s">
        <v>596</v>
      </c>
      <c r="D342" s="5" t="s">
        <v>597</v>
      </c>
      <c r="E342" s="5" t="s">
        <v>598</v>
      </c>
      <c r="F342" s="12" t="s">
        <v>3464</v>
      </c>
      <c r="G342" s="7">
        <v>831.41</v>
      </c>
      <c r="H342" s="7">
        <v>54.41</v>
      </c>
      <c r="I342" s="144">
        <v>36</v>
      </c>
      <c r="J342" s="7">
        <v>3.5</v>
      </c>
      <c r="K342" s="8">
        <f t="shared" si="32"/>
        <v>126</v>
      </c>
      <c r="L342" s="8">
        <f t="shared" si="33"/>
        <v>8.82</v>
      </c>
      <c r="M342" s="24">
        <f t="shared" si="35"/>
        <v>134.82</v>
      </c>
      <c r="N342" s="24">
        <f t="shared" si="30"/>
        <v>966.23</v>
      </c>
      <c r="O342" s="24">
        <f t="shared" si="31"/>
        <v>966.23</v>
      </c>
      <c r="P342" s="203">
        <v>54.41</v>
      </c>
      <c r="Q342" s="8">
        <v>8.82</v>
      </c>
      <c r="R342" s="8">
        <f t="shared" si="34"/>
        <v>63.23</v>
      </c>
    </row>
    <row r="343" spans="1:18" ht="24" customHeight="1" x14ac:dyDescent="0.4">
      <c r="A343" s="10">
        <v>339</v>
      </c>
      <c r="B343" s="4">
        <v>5920006349</v>
      </c>
      <c r="C343" s="3" t="s">
        <v>593</v>
      </c>
      <c r="D343" s="5" t="s">
        <v>594</v>
      </c>
      <c r="E343" s="5" t="s">
        <v>595</v>
      </c>
      <c r="F343" s="12">
        <v>21671</v>
      </c>
      <c r="G343" s="7">
        <v>3.75</v>
      </c>
      <c r="H343" s="7">
        <v>0.25</v>
      </c>
      <c r="I343" s="144">
        <v>2</v>
      </c>
      <c r="J343" s="7">
        <v>3.5</v>
      </c>
      <c r="K343" s="8">
        <f t="shared" si="32"/>
        <v>7</v>
      </c>
      <c r="L343" s="8">
        <f t="shared" si="33"/>
        <v>0.49000000000000005</v>
      </c>
      <c r="M343" s="24">
        <f t="shared" si="35"/>
        <v>7.49</v>
      </c>
      <c r="N343" s="24">
        <f t="shared" si="30"/>
        <v>11.24</v>
      </c>
      <c r="O343" s="24">
        <f t="shared" si="31"/>
        <v>11.24</v>
      </c>
      <c r="P343" s="203">
        <v>0.25</v>
      </c>
      <c r="Q343" s="8">
        <v>0.49</v>
      </c>
      <c r="R343" s="8">
        <f t="shared" si="34"/>
        <v>0.74</v>
      </c>
    </row>
    <row r="344" spans="1:18" ht="24" customHeight="1" x14ac:dyDescent="0.4">
      <c r="A344" s="10">
        <v>340</v>
      </c>
      <c r="B344" s="4">
        <v>5920006350</v>
      </c>
      <c r="C344" s="3" t="s">
        <v>587</v>
      </c>
      <c r="D344" s="5" t="s">
        <v>3555</v>
      </c>
      <c r="E344" s="5" t="s">
        <v>589</v>
      </c>
      <c r="F344" s="3" t="s">
        <v>3069</v>
      </c>
      <c r="G344" s="7">
        <v>56.18</v>
      </c>
      <c r="H344" s="7">
        <v>3.68</v>
      </c>
      <c r="I344" s="144">
        <v>0</v>
      </c>
      <c r="J344" s="7">
        <v>3.5</v>
      </c>
      <c r="K344" s="8">
        <f t="shared" si="32"/>
        <v>0</v>
      </c>
      <c r="L344" s="8">
        <f t="shared" si="33"/>
        <v>0</v>
      </c>
      <c r="M344" s="24">
        <f t="shared" si="35"/>
        <v>0</v>
      </c>
      <c r="N344" s="24">
        <f t="shared" si="30"/>
        <v>56.18</v>
      </c>
      <c r="O344" s="24">
        <f t="shared" si="31"/>
        <v>56.18</v>
      </c>
      <c r="P344" s="203">
        <v>3.68</v>
      </c>
      <c r="Q344" s="8">
        <v>0</v>
      </c>
      <c r="R344" s="8">
        <f t="shared" si="34"/>
        <v>3.68</v>
      </c>
    </row>
    <row r="345" spans="1:18" ht="24" customHeight="1" x14ac:dyDescent="0.4">
      <c r="A345" s="10">
        <v>341</v>
      </c>
      <c r="B345" s="4">
        <v>5920006351</v>
      </c>
      <c r="C345" s="3" t="s">
        <v>590</v>
      </c>
      <c r="D345" s="5" t="s">
        <v>591</v>
      </c>
      <c r="E345" s="5" t="s">
        <v>592</v>
      </c>
      <c r="F345" s="3" t="s">
        <v>3464</v>
      </c>
      <c r="G345" s="7">
        <v>396.98</v>
      </c>
      <c r="H345" s="7">
        <v>25.98</v>
      </c>
      <c r="I345" s="144">
        <v>29</v>
      </c>
      <c r="J345" s="7">
        <v>3.5</v>
      </c>
      <c r="K345" s="8">
        <f t="shared" si="32"/>
        <v>101.5</v>
      </c>
      <c r="L345" s="8">
        <f t="shared" si="33"/>
        <v>7.1050000000000004</v>
      </c>
      <c r="M345" s="24">
        <f t="shared" si="35"/>
        <v>108.61</v>
      </c>
      <c r="N345" s="24">
        <f t="shared" si="30"/>
        <v>505.59000000000003</v>
      </c>
      <c r="O345" s="24">
        <f t="shared" si="31"/>
        <v>505.59000000000003</v>
      </c>
      <c r="P345" s="203">
        <v>25.98</v>
      </c>
      <c r="Q345" s="8">
        <v>7.11</v>
      </c>
      <c r="R345" s="8">
        <f t="shared" si="34"/>
        <v>33.090000000000003</v>
      </c>
    </row>
    <row r="346" spans="1:18" ht="24" customHeight="1" x14ac:dyDescent="0.4">
      <c r="A346" s="10">
        <v>342</v>
      </c>
      <c r="B346" s="4">
        <v>5920006352</v>
      </c>
      <c r="C346" s="3" t="s">
        <v>585</v>
      </c>
      <c r="D346" s="5" t="s">
        <v>3556</v>
      </c>
      <c r="E346" s="5" t="s">
        <v>586</v>
      </c>
      <c r="F346" s="3" t="s">
        <v>18</v>
      </c>
      <c r="G346" s="7">
        <v>0</v>
      </c>
      <c r="H346" s="7">
        <v>0</v>
      </c>
      <c r="I346" s="144">
        <v>17</v>
      </c>
      <c r="J346" s="7">
        <v>3.5</v>
      </c>
      <c r="K346" s="8">
        <f t="shared" si="32"/>
        <v>59.5</v>
      </c>
      <c r="L346" s="8">
        <f t="shared" si="33"/>
        <v>4.165</v>
      </c>
      <c r="M346" s="24">
        <f t="shared" si="35"/>
        <v>63.669999999999995</v>
      </c>
      <c r="N346" s="24">
        <f t="shared" si="30"/>
        <v>63.669999999999995</v>
      </c>
      <c r="O346" s="24">
        <f t="shared" si="31"/>
        <v>63.669999999999995</v>
      </c>
      <c r="P346" s="203">
        <v>0</v>
      </c>
      <c r="Q346" s="8">
        <v>4.17</v>
      </c>
      <c r="R346" s="8">
        <f t="shared" si="34"/>
        <v>4.17</v>
      </c>
    </row>
    <row r="347" spans="1:18" ht="24" customHeight="1" x14ac:dyDescent="0.4">
      <c r="A347" s="10">
        <v>343</v>
      </c>
      <c r="B347" s="4">
        <v>5920006353</v>
      </c>
      <c r="C347" s="3" t="s">
        <v>583</v>
      </c>
      <c r="D347" s="5" t="s">
        <v>584</v>
      </c>
      <c r="E347" s="5" t="s">
        <v>2241</v>
      </c>
      <c r="F347" s="3" t="s">
        <v>3471</v>
      </c>
      <c r="G347" s="7">
        <v>142.32</v>
      </c>
      <c r="H347" s="7">
        <v>9.32</v>
      </c>
      <c r="I347" s="144">
        <v>24</v>
      </c>
      <c r="J347" s="7">
        <v>3.5</v>
      </c>
      <c r="K347" s="8">
        <f t="shared" si="32"/>
        <v>84</v>
      </c>
      <c r="L347" s="8">
        <f t="shared" si="33"/>
        <v>5.8800000000000008</v>
      </c>
      <c r="M347" s="24">
        <f t="shared" si="35"/>
        <v>89.88</v>
      </c>
      <c r="N347" s="24">
        <f t="shared" si="30"/>
        <v>232.2</v>
      </c>
      <c r="O347" s="24">
        <f t="shared" si="31"/>
        <v>232.2</v>
      </c>
      <c r="P347" s="203">
        <v>9.32</v>
      </c>
      <c r="Q347" s="8">
        <v>5.88</v>
      </c>
      <c r="R347" s="8">
        <f t="shared" si="34"/>
        <v>15.2</v>
      </c>
    </row>
    <row r="348" spans="1:18" ht="24" customHeight="1" x14ac:dyDescent="0.4">
      <c r="A348" s="10">
        <v>344</v>
      </c>
      <c r="B348" s="4">
        <v>5920006354</v>
      </c>
      <c r="C348" s="3" t="s">
        <v>581</v>
      </c>
      <c r="D348" s="5" t="s">
        <v>3557</v>
      </c>
      <c r="E348" s="5" t="s">
        <v>582</v>
      </c>
      <c r="F348" s="3" t="s">
        <v>3465</v>
      </c>
      <c r="G348" s="7">
        <v>97.37</v>
      </c>
      <c r="H348" s="7">
        <v>6.37</v>
      </c>
      <c r="I348" s="144">
        <v>30</v>
      </c>
      <c r="J348" s="7">
        <v>3.5</v>
      </c>
      <c r="K348" s="8">
        <f t="shared" si="32"/>
        <v>105</v>
      </c>
      <c r="L348" s="8">
        <f t="shared" si="33"/>
        <v>7.3500000000000005</v>
      </c>
      <c r="M348" s="24">
        <f t="shared" si="35"/>
        <v>112.35</v>
      </c>
      <c r="N348" s="24">
        <f t="shared" si="30"/>
        <v>209.72</v>
      </c>
      <c r="O348" s="24">
        <f t="shared" si="31"/>
        <v>209.72</v>
      </c>
      <c r="P348" s="203">
        <v>6.37</v>
      </c>
      <c r="Q348" s="8">
        <v>7.35</v>
      </c>
      <c r="R348" s="8">
        <f t="shared" si="34"/>
        <v>13.719999999999999</v>
      </c>
    </row>
    <row r="349" spans="1:18" ht="24" customHeight="1" x14ac:dyDescent="0.4">
      <c r="A349" s="10">
        <v>345</v>
      </c>
      <c r="B349" s="4">
        <v>5920006355</v>
      </c>
      <c r="C349" s="3" t="s">
        <v>544</v>
      </c>
      <c r="D349" s="5" t="s">
        <v>2182</v>
      </c>
      <c r="E349" s="5" t="s">
        <v>545</v>
      </c>
      <c r="F349" s="3" t="s">
        <v>3464</v>
      </c>
      <c r="G349" s="7">
        <v>715.31</v>
      </c>
      <c r="H349" s="7">
        <v>46.81</v>
      </c>
      <c r="I349" s="144">
        <v>30</v>
      </c>
      <c r="J349" s="7">
        <v>3.5</v>
      </c>
      <c r="K349" s="8">
        <f t="shared" si="32"/>
        <v>105</v>
      </c>
      <c r="L349" s="8">
        <f t="shared" si="33"/>
        <v>7.3500000000000005</v>
      </c>
      <c r="M349" s="24">
        <f t="shared" si="35"/>
        <v>112.35</v>
      </c>
      <c r="N349" s="24">
        <f t="shared" si="30"/>
        <v>827.66</v>
      </c>
      <c r="O349" s="24">
        <f t="shared" si="31"/>
        <v>827.66</v>
      </c>
      <c r="P349" s="203">
        <v>46.81</v>
      </c>
      <c r="Q349" s="8">
        <v>7.35</v>
      </c>
      <c r="R349" s="8">
        <f t="shared" si="34"/>
        <v>54.160000000000004</v>
      </c>
    </row>
    <row r="350" spans="1:18" ht="24" customHeight="1" x14ac:dyDescent="0.4">
      <c r="A350" s="10">
        <v>346</v>
      </c>
      <c r="B350" s="4">
        <v>5920006356</v>
      </c>
      <c r="C350" s="3" t="s">
        <v>574</v>
      </c>
      <c r="D350" s="5" t="s">
        <v>2183</v>
      </c>
      <c r="E350" s="5" t="s">
        <v>2287</v>
      </c>
      <c r="F350" s="3" t="s">
        <v>2257</v>
      </c>
      <c r="G350" s="7">
        <v>7.5</v>
      </c>
      <c r="H350" s="7">
        <v>0.5</v>
      </c>
      <c r="I350" s="144">
        <v>0</v>
      </c>
      <c r="J350" s="7">
        <v>3.5</v>
      </c>
      <c r="K350" s="8">
        <f t="shared" si="32"/>
        <v>0</v>
      </c>
      <c r="L350" s="8">
        <f t="shared" si="33"/>
        <v>0</v>
      </c>
      <c r="M350" s="24">
        <f t="shared" si="35"/>
        <v>0</v>
      </c>
      <c r="N350" s="24">
        <f t="shared" si="30"/>
        <v>7.5</v>
      </c>
      <c r="O350" s="24">
        <f t="shared" si="31"/>
        <v>7.5</v>
      </c>
      <c r="P350" s="203">
        <v>0.5</v>
      </c>
      <c r="Q350" s="8">
        <v>0</v>
      </c>
      <c r="R350" s="8">
        <f t="shared" si="34"/>
        <v>0.5</v>
      </c>
    </row>
    <row r="351" spans="1:18" ht="24" customHeight="1" x14ac:dyDescent="0.4">
      <c r="A351" s="10">
        <v>347</v>
      </c>
      <c r="B351" s="4">
        <v>5920006357</v>
      </c>
      <c r="C351" s="3" t="s">
        <v>573</v>
      </c>
      <c r="D351" s="5" t="s">
        <v>2181</v>
      </c>
      <c r="E351" s="5" t="s">
        <v>2286</v>
      </c>
      <c r="F351" s="3" t="s">
        <v>3070</v>
      </c>
      <c r="G351" s="7">
        <v>453.16</v>
      </c>
      <c r="H351" s="7">
        <v>29.66</v>
      </c>
      <c r="I351" s="144">
        <v>0</v>
      </c>
      <c r="J351" s="7">
        <v>3.5</v>
      </c>
      <c r="K351" s="8">
        <f t="shared" si="32"/>
        <v>0</v>
      </c>
      <c r="L351" s="8">
        <f t="shared" si="33"/>
        <v>0</v>
      </c>
      <c r="M351" s="24">
        <f t="shared" si="35"/>
        <v>0</v>
      </c>
      <c r="N351" s="24">
        <f t="shared" si="30"/>
        <v>453.16</v>
      </c>
      <c r="O351" s="24">
        <f t="shared" si="31"/>
        <v>453.16</v>
      </c>
      <c r="P351" s="203">
        <v>29.66</v>
      </c>
      <c r="Q351" s="8">
        <v>0</v>
      </c>
      <c r="R351" s="8">
        <f t="shared" si="34"/>
        <v>29.66</v>
      </c>
    </row>
    <row r="352" spans="1:18" ht="24" customHeight="1" x14ac:dyDescent="0.4">
      <c r="A352" s="10">
        <v>348</v>
      </c>
      <c r="B352" s="4">
        <v>5920006358</v>
      </c>
      <c r="C352" s="3" t="s">
        <v>572</v>
      </c>
      <c r="D352" s="5" t="s">
        <v>2181</v>
      </c>
      <c r="E352" s="5" t="s">
        <v>2285</v>
      </c>
      <c r="F352" s="3" t="s">
        <v>3070</v>
      </c>
      <c r="G352" s="7">
        <v>217.22</v>
      </c>
      <c r="H352" s="7">
        <v>14.22</v>
      </c>
      <c r="I352" s="144">
        <v>2</v>
      </c>
      <c r="J352" s="7">
        <v>3.5</v>
      </c>
      <c r="K352" s="8">
        <f t="shared" si="32"/>
        <v>7</v>
      </c>
      <c r="L352" s="8">
        <f t="shared" si="33"/>
        <v>0.49000000000000005</v>
      </c>
      <c r="M352" s="24">
        <f t="shared" si="35"/>
        <v>7.49</v>
      </c>
      <c r="N352" s="24">
        <f t="shared" si="30"/>
        <v>224.71</v>
      </c>
      <c r="O352" s="24">
        <f t="shared" si="31"/>
        <v>224.71</v>
      </c>
      <c r="P352" s="203">
        <v>14.22</v>
      </c>
      <c r="Q352" s="8">
        <v>0.49</v>
      </c>
      <c r="R352" s="8">
        <f t="shared" si="34"/>
        <v>14.71</v>
      </c>
    </row>
    <row r="353" spans="1:18" ht="24" customHeight="1" x14ac:dyDescent="0.4">
      <c r="A353" s="10">
        <v>349</v>
      </c>
      <c r="B353" s="4">
        <v>5920006359</v>
      </c>
      <c r="C353" s="3" t="s">
        <v>571</v>
      </c>
      <c r="D353" s="5" t="s">
        <v>2181</v>
      </c>
      <c r="E353" s="5" t="s">
        <v>2284</v>
      </c>
      <c r="F353" s="3" t="s">
        <v>3476</v>
      </c>
      <c r="G353" s="7">
        <v>11.25</v>
      </c>
      <c r="H353" s="7">
        <v>0.75</v>
      </c>
      <c r="I353" s="144">
        <v>0</v>
      </c>
      <c r="J353" s="7">
        <v>3.5</v>
      </c>
      <c r="K353" s="8">
        <f t="shared" si="32"/>
        <v>0</v>
      </c>
      <c r="L353" s="8">
        <f t="shared" si="33"/>
        <v>0</v>
      </c>
      <c r="M353" s="24">
        <f t="shared" si="35"/>
        <v>0</v>
      </c>
      <c r="N353" s="24">
        <f t="shared" si="30"/>
        <v>11.25</v>
      </c>
      <c r="O353" s="24">
        <f t="shared" si="31"/>
        <v>11.25</v>
      </c>
      <c r="P353" s="203">
        <v>0.75</v>
      </c>
      <c r="Q353" s="8">
        <v>0</v>
      </c>
      <c r="R353" s="8">
        <f t="shared" si="34"/>
        <v>0.75</v>
      </c>
    </row>
    <row r="354" spans="1:18" ht="24" customHeight="1" x14ac:dyDescent="0.4">
      <c r="A354" s="184">
        <v>350</v>
      </c>
      <c r="B354" s="180">
        <v>5920006360</v>
      </c>
      <c r="C354" s="181" t="s">
        <v>2394</v>
      </c>
      <c r="D354" s="182" t="s">
        <v>1580</v>
      </c>
      <c r="E354" s="182" t="s">
        <v>2706</v>
      </c>
      <c r="F354" s="181" t="s">
        <v>18</v>
      </c>
      <c r="G354" s="183">
        <v>0</v>
      </c>
      <c r="H354" s="183">
        <f>G354*100/107-G354</f>
        <v>0</v>
      </c>
      <c r="I354" s="184">
        <v>0</v>
      </c>
      <c r="J354" s="183">
        <v>3.5</v>
      </c>
      <c r="K354" s="185">
        <f t="shared" si="32"/>
        <v>0</v>
      </c>
      <c r="L354" s="185">
        <f t="shared" si="33"/>
        <v>0</v>
      </c>
      <c r="M354" s="186">
        <f t="shared" si="35"/>
        <v>0</v>
      </c>
      <c r="N354" s="186">
        <f t="shared" si="30"/>
        <v>0</v>
      </c>
      <c r="O354" s="24">
        <f t="shared" si="31"/>
        <v>0</v>
      </c>
      <c r="P354" s="205">
        <f>O354*100/107-O354</f>
        <v>0</v>
      </c>
      <c r="Q354" s="185">
        <v>0</v>
      </c>
      <c r="R354" s="185">
        <f t="shared" si="34"/>
        <v>0</v>
      </c>
    </row>
    <row r="355" spans="1:18" ht="24" customHeight="1" x14ac:dyDescent="0.4">
      <c r="A355" s="10">
        <v>351</v>
      </c>
      <c r="B355" s="4">
        <v>5920006361</v>
      </c>
      <c r="C355" s="3" t="s">
        <v>570</v>
      </c>
      <c r="D355" s="5" t="s">
        <v>3558</v>
      </c>
      <c r="E355" s="5" t="s">
        <v>2283</v>
      </c>
      <c r="F355" s="12" t="s">
        <v>3467</v>
      </c>
      <c r="G355" s="7">
        <v>82.4</v>
      </c>
      <c r="H355" s="7">
        <v>5.4</v>
      </c>
      <c r="I355" s="144">
        <v>5</v>
      </c>
      <c r="J355" s="7">
        <v>3.5</v>
      </c>
      <c r="K355" s="8">
        <f t="shared" si="32"/>
        <v>17.5</v>
      </c>
      <c r="L355" s="8">
        <f t="shared" si="33"/>
        <v>1.2250000000000001</v>
      </c>
      <c r="M355" s="24">
        <f t="shared" si="35"/>
        <v>18.73</v>
      </c>
      <c r="N355" s="24">
        <f t="shared" si="30"/>
        <v>101.13000000000001</v>
      </c>
      <c r="O355" s="24">
        <f t="shared" si="31"/>
        <v>101.13000000000001</v>
      </c>
      <c r="P355" s="203">
        <v>5.4</v>
      </c>
      <c r="Q355" s="8">
        <v>1.23</v>
      </c>
      <c r="R355" s="8">
        <f t="shared" si="34"/>
        <v>6.6300000000000008</v>
      </c>
    </row>
    <row r="356" spans="1:18" ht="24" customHeight="1" x14ac:dyDescent="0.4">
      <c r="A356" s="10">
        <v>352</v>
      </c>
      <c r="B356" s="4">
        <v>5920006362</v>
      </c>
      <c r="C356" s="3" t="s">
        <v>569</v>
      </c>
      <c r="D356" s="5" t="s">
        <v>3558</v>
      </c>
      <c r="E356" s="5" t="s">
        <v>2282</v>
      </c>
      <c r="F356" s="12" t="s">
        <v>3473</v>
      </c>
      <c r="G356" s="7">
        <v>123.61</v>
      </c>
      <c r="H356" s="7">
        <v>8.11</v>
      </c>
      <c r="I356" s="144">
        <v>9</v>
      </c>
      <c r="J356" s="7">
        <v>3.5</v>
      </c>
      <c r="K356" s="8">
        <f t="shared" si="32"/>
        <v>31.5</v>
      </c>
      <c r="L356" s="8">
        <f t="shared" si="33"/>
        <v>2.2050000000000001</v>
      </c>
      <c r="M356" s="24">
        <f t="shared" si="35"/>
        <v>33.71</v>
      </c>
      <c r="N356" s="24">
        <f t="shared" si="30"/>
        <v>157.32</v>
      </c>
      <c r="O356" s="24">
        <f t="shared" si="31"/>
        <v>157.32</v>
      </c>
      <c r="P356" s="203">
        <v>8.11</v>
      </c>
      <c r="Q356" s="8">
        <v>2.21</v>
      </c>
      <c r="R356" s="8">
        <f t="shared" si="34"/>
        <v>10.32</v>
      </c>
    </row>
    <row r="357" spans="1:18" ht="24" customHeight="1" x14ac:dyDescent="0.4">
      <c r="A357" s="10">
        <v>353</v>
      </c>
      <c r="B357" s="4">
        <v>5920006363</v>
      </c>
      <c r="C357" s="3" t="s">
        <v>567</v>
      </c>
      <c r="D357" s="5" t="s">
        <v>3559</v>
      </c>
      <c r="E357" s="5" t="s">
        <v>2281</v>
      </c>
      <c r="F357" s="3" t="s">
        <v>3475</v>
      </c>
      <c r="G357" s="7">
        <v>89.89</v>
      </c>
      <c r="H357" s="7">
        <v>5.89</v>
      </c>
      <c r="I357" s="144">
        <v>8</v>
      </c>
      <c r="J357" s="7">
        <v>3.5</v>
      </c>
      <c r="K357" s="8">
        <f t="shared" si="32"/>
        <v>28</v>
      </c>
      <c r="L357" s="8">
        <f t="shared" si="33"/>
        <v>1.9600000000000002</v>
      </c>
      <c r="M357" s="24">
        <f t="shared" si="35"/>
        <v>29.96</v>
      </c>
      <c r="N357" s="24">
        <f t="shared" si="30"/>
        <v>119.85</v>
      </c>
      <c r="O357" s="24">
        <f t="shared" si="31"/>
        <v>119.85</v>
      </c>
      <c r="P357" s="203">
        <v>5.89</v>
      </c>
      <c r="Q357" s="8">
        <v>1.96</v>
      </c>
      <c r="R357" s="8">
        <f t="shared" si="34"/>
        <v>7.85</v>
      </c>
    </row>
    <row r="358" spans="1:18" ht="24" customHeight="1" x14ac:dyDescent="0.4">
      <c r="A358" s="10">
        <v>354</v>
      </c>
      <c r="B358" s="4">
        <v>5920006364</v>
      </c>
      <c r="C358" s="3" t="s">
        <v>566</v>
      </c>
      <c r="D358" s="5" t="s">
        <v>3560</v>
      </c>
      <c r="E358" s="5" t="s">
        <v>2280</v>
      </c>
      <c r="F358" s="12" t="s">
        <v>3473</v>
      </c>
      <c r="G358" s="7">
        <v>97.38</v>
      </c>
      <c r="H358" s="7">
        <v>6.38</v>
      </c>
      <c r="I358" s="144">
        <v>4</v>
      </c>
      <c r="J358" s="7">
        <v>3.5</v>
      </c>
      <c r="K358" s="8">
        <f t="shared" si="32"/>
        <v>14</v>
      </c>
      <c r="L358" s="8">
        <f t="shared" si="33"/>
        <v>0.98000000000000009</v>
      </c>
      <c r="M358" s="24">
        <f t="shared" si="35"/>
        <v>14.98</v>
      </c>
      <c r="N358" s="24">
        <f t="shared" si="30"/>
        <v>112.36</v>
      </c>
      <c r="O358" s="24">
        <f t="shared" si="31"/>
        <v>112.36</v>
      </c>
      <c r="P358" s="203">
        <v>6.38</v>
      </c>
      <c r="Q358" s="8">
        <v>0.98</v>
      </c>
      <c r="R358" s="8">
        <f t="shared" si="34"/>
        <v>7.3599999999999994</v>
      </c>
    </row>
    <row r="359" spans="1:18" ht="24" customHeight="1" x14ac:dyDescent="0.4">
      <c r="A359" s="10">
        <v>355</v>
      </c>
      <c r="B359" s="4">
        <v>5920006365</v>
      </c>
      <c r="C359" s="3" t="s">
        <v>564</v>
      </c>
      <c r="D359" s="5" t="s">
        <v>565</v>
      </c>
      <c r="E359" s="5" t="s">
        <v>2279</v>
      </c>
      <c r="F359" s="12">
        <v>21794</v>
      </c>
      <c r="G359" s="7">
        <v>3.75</v>
      </c>
      <c r="H359" s="7">
        <v>0.25</v>
      </c>
      <c r="I359" s="144">
        <v>3</v>
      </c>
      <c r="J359" s="7">
        <v>3.5</v>
      </c>
      <c r="K359" s="8">
        <f t="shared" si="32"/>
        <v>10.5</v>
      </c>
      <c r="L359" s="8">
        <f t="shared" si="33"/>
        <v>0.7350000000000001</v>
      </c>
      <c r="M359" s="24">
        <f t="shared" si="35"/>
        <v>11.24</v>
      </c>
      <c r="N359" s="24">
        <f t="shared" si="30"/>
        <v>14.99</v>
      </c>
      <c r="O359" s="24">
        <f t="shared" si="31"/>
        <v>14.99</v>
      </c>
      <c r="P359" s="203">
        <v>0.25</v>
      </c>
      <c r="Q359" s="8">
        <v>0.74</v>
      </c>
      <c r="R359" s="8">
        <f t="shared" si="34"/>
        <v>0.99</v>
      </c>
    </row>
    <row r="360" spans="1:18" ht="24" customHeight="1" x14ac:dyDescent="0.4">
      <c r="A360" s="10">
        <v>356</v>
      </c>
      <c r="B360" s="4">
        <v>5920006366</v>
      </c>
      <c r="C360" s="3" t="s">
        <v>563</v>
      </c>
      <c r="D360" s="5" t="s">
        <v>2181</v>
      </c>
      <c r="E360" s="5" t="s">
        <v>2278</v>
      </c>
      <c r="F360" s="12" t="s">
        <v>4079</v>
      </c>
      <c r="G360" s="7">
        <v>11.24</v>
      </c>
      <c r="H360" s="7">
        <v>0.74</v>
      </c>
      <c r="I360" s="144">
        <v>0</v>
      </c>
      <c r="J360" s="7">
        <v>3.5</v>
      </c>
      <c r="K360" s="8">
        <f t="shared" si="32"/>
        <v>0</v>
      </c>
      <c r="L360" s="8">
        <f t="shared" si="33"/>
        <v>0</v>
      </c>
      <c r="M360" s="24">
        <f t="shared" si="35"/>
        <v>0</v>
      </c>
      <c r="N360" s="24">
        <f t="shared" si="30"/>
        <v>11.24</v>
      </c>
      <c r="O360" s="24">
        <f t="shared" si="31"/>
        <v>11.24</v>
      </c>
      <c r="P360" s="203">
        <v>0.74</v>
      </c>
      <c r="Q360" s="8">
        <v>0</v>
      </c>
      <c r="R360" s="8">
        <f t="shared" si="34"/>
        <v>0.74</v>
      </c>
    </row>
    <row r="361" spans="1:18" ht="24" customHeight="1" x14ac:dyDescent="0.4">
      <c r="A361" s="10">
        <v>357</v>
      </c>
      <c r="B361" s="4">
        <v>5920006367</v>
      </c>
      <c r="C361" s="3" t="s">
        <v>562</v>
      </c>
      <c r="D361" s="5" t="s">
        <v>2181</v>
      </c>
      <c r="E361" s="5" t="s">
        <v>2277</v>
      </c>
      <c r="F361" s="11" t="s">
        <v>3473</v>
      </c>
      <c r="G361" s="7">
        <v>33.729999999999997</v>
      </c>
      <c r="H361" s="7">
        <v>2.23</v>
      </c>
      <c r="I361" s="144">
        <v>1</v>
      </c>
      <c r="J361" s="7">
        <v>3.5</v>
      </c>
      <c r="K361" s="8">
        <f t="shared" si="32"/>
        <v>3.5</v>
      </c>
      <c r="L361" s="8">
        <f t="shared" si="33"/>
        <v>0.24500000000000002</v>
      </c>
      <c r="M361" s="24">
        <f t="shared" si="35"/>
        <v>3.75</v>
      </c>
      <c r="N361" s="24">
        <f t="shared" si="30"/>
        <v>37.479999999999997</v>
      </c>
      <c r="O361" s="24">
        <f t="shared" si="31"/>
        <v>37.479999999999997</v>
      </c>
      <c r="P361" s="203">
        <v>2.23</v>
      </c>
      <c r="Q361" s="8">
        <v>0.25</v>
      </c>
      <c r="R361" s="8">
        <f t="shared" si="34"/>
        <v>2.48</v>
      </c>
    </row>
    <row r="362" spans="1:18" ht="24" customHeight="1" x14ac:dyDescent="0.4">
      <c r="A362" s="10">
        <v>358</v>
      </c>
      <c r="B362" s="4">
        <v>5920006368</v>
      </c>
      <c r="C362" s="146" t="s">
        <v>560</v>
      </c>
      <c r="D362" s="5" t="s">
        <v>561</v>
      </c>
      <c r="E362" s="5" t="s">
        <v>2276</v>
      </c>
      <c r="F362" s="12" t="s">
        <v>3472</v>
      </c>
      <c r="G362" s="7">
        <v>78.67</v>
      </c>
      <c r="H362" s="7">
        <v>5.17</v>
      </c>
      <c r="I362" s="144">
        <v>7</v>
      </c>
      <c r="J362" s="7">
        <v>3.5</v>
      </c>
      <c r="K362" s="8">
        <f t="shared" si="32"/>
        <v>24.5</v>
      </c>
      <c r="L362" s="8">
        <f t="shared" si="33"/>
        <v>1.7150000000000001</v>
      </c>
      <c r="M362" s="24">
        <f t="shared" si="35"/>
        <v>26.220000000000002</v>
      </c>
      <c r="N362" s="24">
        <f t="shared" si="30"/>
        <v>104.89</v>
      </c>
      <c r="O362" s="24">
        <f t="shared" si="31"/>
        <v>104.89</v>
      </c>
      <c r="P362" s="203">
        <v>5.17</v>
      </c>
      <c r="Q362" s="8">
        <v>1.72</v>
      </c>
      <c r="R362" s="8">
        <f t="shared" si="34"/>
        <v>6.89</v>
      </c>
    </row>
    <row r="363" spans="1:18" ht="24" customHeight="1" x14ac:dyDescent="0.4">
      <c r="A363" s="10">
        <v>359</v>
      </c>
      <c r="B363" s="4">
        <v>5920006369</v>
      </c>
      <c r="C363" s="147" t="s">
        <v>558</v>
      </c>
      <c r="D363" s="5" t="s">
        <v>3561</v>
      </c>
      <c r="E363" s="5" t="s">
        <v>559</v>
      </c>
      <c r="F363" s="12" t="s">
        <v>3464</v>
      </c>
      <c r="G363" s="7">
        <v>202.24</v>
      </c>
      <c r="H363" s="7">
        <v>13.24</v>
      </c>
      <c r="I363" s="144">
        <v>6</v>
      </c>
      <c r="J363" s="7">
        <v>3.5</v>
      </c>
      <c r="K363" s="8">
        <f t="shared" si="32"/>
        <v>21</v>
      </c>
      <c r="L363" s="8">
        <f t="shared" si="33"/>
        <v>1.4700000000000002</v>
      </c>
      <c r="M363" s="24">
        <f t="shared" si="35"/>
        <v>22.47</v>
      </c>
      <c r="N363" s="24">
        <f t="shared" si="30"/>
        <v>224.71</v>
      </c>
      <c r="O363" s="24">
        <f t="shared" si="31"/>
        <v>224.71</v>
      </c>
      <c r="P363" s="203">
        <v>13.24</v>
      </c>
      <c r="Q363" s="8">
        <v>1.47</v>
      </c>
      <c r="R363" s="8">
        <f t="shared" si="34"/>
        <v>14.71</v>
      </c>
    </row>
    <row r="364" spans="1:18" ht="24" customHeight="1" x14ac:dyDescent="0.4">
      <c r="A364" s="10">
        <v>360</v>
      </c>
      <c r="B364" s="4">
        <v>5920006370</v>
      </c>
      <c r="C364" s="26" t="s">
        <v>555</v>
      </c>
      <c r="D364" s="5" t="s">
        <v>556</v>
      </c>
      <c r="E364" s="5" t="s">
        <v>557</v>
      </c>
      <c r="F364" s="12" t="s">
        <v>3468</v>
      </c>
      <c r="G364" s="7">
        <v>501.84</v>
      </c>
      <c r="H364" s="7">
        <v>32.840000000000003</v>
      </c>
      <c r="I364" s="144">
        <v>40</v>
      </c>
      <c r="J364" s="7">
        <v>3.5</v>
      </c>
      <c r="K364" s="8">
        <f t="shared" si="32"/>
        <v>140</v>
      </c>
      <c r="L364" s="8">
        <f t="shared" si="33"/>
        <v>9.8000000000000007</v>
      </c>
      <c r="M364" s="24">
        <f t="shared" si="35"/>
        <v>149.80000000000001</v>
      </c>
      <c r="N364" s="24">
        <f t="shared" si="30"/>
        <v>651.64</v>
      </c>
      <c r="O364" s="24">
        <f t="shared" si="31"/>
        <v>651.64</v>
      </c>
      <c r="P364" s="203">
        <v>32.840000000000003</v>
      </c>
      <c r="Q364" s="8">
        <v>9.8000000000000007</v>
      </c>
      <c r="R364" s="8">
        <f t="shared" si="34"/>
        <v>42.64</v>
      </c>
    </row>
    <row r="365" spans="1:18" ht="24" customHeight="1" x14ac:dyDescent="0.4">
      <c r="A365" s="10">
        <v>361</v>
      </c>
      <c r="B365" s="4">
        <v>5920006371</v>
      </c>
      <c r="C365" s="3" t="s">
        <v>552</v>
      </c>
      <c r="D365" s="5" t="s">
        <v>553</v>
      </c>
      <c r="E365" s="5" t="s">
        <v>554</v>
      </c>
      <c r="F365" s="12">
        <v>21794</v>
      </c>
      <c r="G365" s="7">
        <v>41.2</v>
      </c>
      <c r="H365" s="7">
        <v>2.7</v>
      </c>
      <c r="I365" s="144">
        <v>28</v>
      </c>
      <c r="J365" s="7">
        <v>3.5</v>
      </c>
      <c r="K365" s="8">
        <f t="shared" si="32"/>
        <v>98</v>
      </c>
      <c r="L365" s="8">
        <f t="shared" si="33"/>
        <v>6.86</v>
      </c>
      <c r="M365" s="24">
        <f t="shared" si="35"/>
        <v>104.86</v>
      </c>
      <c r="N365" s="24">
        <f t="shared" si="30"/>
        <v>146.06</v>
      </c>
      <c r="O365" s="24">
        <f t="shared" si="31"/>
        <v>146.06</v>
      </c>
      <c r="P365" s="203">
        <v>2.7</v>
      </c>
      <c r="Q365" s="8">
        <v>6.86</v>
      </c>
      <c r="R365" s="8">
        <f t="shared" si="34"/>
        <v>9.56</v>
      </c>
    </row>
    <row r="366" spans="1:18" ht="24" customHeight="1" x14ac:dyDescent="0.4">
      <c r="A366" s="10">
        <v>362</v>
      </c>
      <c r="B366" s="4">
        <v>5920006372</v>
      </c>
      <c r="C366" s="3" t="s">
        <v>541</v>
      </c>
      <c r="D366" s="5" t="s">
        <v>3562</v>
      </c>
      <c r="E366" s="5" t="s">
        <v>543</v>
      </c>
      <c r="F366" s="12" t="s">
        <v>3470</v>
      </c>
      <c r="G366" s="7">
        <v>322.08</v>
      </c>
      <c r="H366" s="7">
        <v>21.08</v>
      </c>
      <c r="I366" s="144">
        <v>7</v>
      </c>
      <c r="J366" s="7">
        <v>3.5</v>
      </c>
      <c r="K366" s="8">
        <f t="shared" si="32"/>
        <v>24.5</v>
      </c>
      <c r="L366" s="8">
        <f t="shared" si="33"/>
        <v>1.7150000000000001</v>
      </c>
      <c r="M366" s="24">
        <f t="shared" si="35"/>
        <v>26.220000000000002</v>
      </c>
      <c r="N366" s="24">
        <f t="shared" si="30"/>
        <v>348.3</v>
      </c>
      <c r="O366" s="24">
        <f t="shared" si="31"/>
        <v>348.3</v>
      </c>
      <c r="P366" s="203">
        <v>21.08</v>
      </c>
      <c r="Q366" s="8">
        <v>1.72</v>
      </c>
      <c r="R366" s="8">
        <f t="shared" si="34"/>
        <v>22.799999999999997</v>
      </c>
    </row>
    <row r="367" spans="1:18" ht="24" customHeight="1" x14ac:dyDescent="0.4">
      <c r="A367" s="10">
        <v>363</v>
      </c>
      <c r="B367" s="4">
        <v>5920006373</v>
      </c>
      <c r="C367" s="3" t="s">
        <v>539</v>
      </c>
      <c r="D367" s="5" t="s">
        <v>537</v>
      </c>
      <c r="E367" s="5" t="s">
        <v>540</v>
      </c>
      <c r="F367" s="12">
        <v>21794</v>
      </c>
      <c r="G367" s="7">
        <v>44.94</v>
      </c>
      <c r="H367" s="7">
        <v>2.94</v>
      </c>
      <c r="I367" s="144">
        <v>21</v>
      </c>
      <c r="J367" s="7">
        <v>3.5</v>
      </c>
      <c r="K367" s="8">
        <f t="shared" si="32"/>
        <v>73.5</v>
      </c>
      <c r="L367" s="8">
        <f t="shared" si="33"/>
        <v>5.1450000000000005</v>
      </c>
      <c r="M367" s="24">
        <f t="shared" si="35"/>
        <v>78.650000000000006</v>
      </c>
      <c r="N367" s="24">
        <f t="shared" si="30"/>
        <v>123.59</v>
      </c>
      <c r="O367" s="24">
        <f t="shared" si="31"/>
        <v>123.59</v>
      </c>
      <c r="P367" s="203">
        <v>2.94</v>
      </c>
      <c r="Q367" s="8">
        <v>5.15</v>
      </c>
      <c r="R367" s="8">
        <f t="shared" si="34"/>
        <v>8.09</v>
      </c>
    </row>
    <row r="368" spans="1:18" ht="24" customHeight="1" x14ac:dyDescent="0.4">
      <c r="A368" s="10">
        <v>364</v>
      </c>
      <c r="B368" s="4">
        <v>5920006374</v>
      </c>
      <c r="C368" s="3" t="s">
        <v>536</v>
      </c>
      <c r="D368" s="5" t="s">
        <v>537</v>
      </c>
      <c r="E368" s="5" t="s">
        <v>538</v>
      </c>
      <c r="F368" s="12" t="s">
        <v>3464</v>
      </c>
      <c r="G368" s="7">
        <v>614.17999999999995</v>
      </c>
      <c r="H368" s="7">
        <v>40.18</v>
      </c>
      <c r="I368" s="144">
        <v>0</v>
      </c>
      <c r="J368" s="7">
        <v>3.5</v>
      </c>
      <c r="K368" s="8">
        <f t="shared" si="32"/>
        <v>0</v>
      </c>
      <c r="L368" s="8">
        <f t="shared" si="33"/>
        <v>0</v>
      </c>
      <c r="M368" s="24">
        <f t="shared" si="35"/>
        <v>0</v>
      </c>
      <c r="N368" s="24">
        <f t="shared" si="30"/>
        <v>614.17999999999995</v>
      </c>
      <c r="O368" s="24">
        <f t="shared" si="31"/>
        <v>614.17999999999995</v>
      </c>
      <c r="P368" s="203">
        <v>40.18</v>
      </c>
      <c r="Q368" s="8">
        <v>0</v>
      </c>
      <c r="R368" s="8">
        <f t="shared" si="34"/>
        <v>40.18</v>
      </c>
    </row>
    <row r="369" spans="1:18" ht="24" customHeight="1" x14ac:dyDescent="0.4">
      <c r="A369" s="10">
        <v>365</v>
      </c>
      <c r="B369" s="4">
        <v>5920006375</v>
      </c>
      <c r="C369" s="3" t="s">
        <v>533</v>
      </c>
      <c r="D369" s="5" t="s">
        <v>534</v>
      </c>
      <c r="E369" s="5" t="s">
        <v>535</v>
      </c>
      <c r="F369" s="12" t="s">
        <v>3067</v>
      </c>
      <c r="G369" s="7">
        <v>516.80999999999995</v>
      </c>
      <c r="H369" s="7">
        <v>33.81</v>
      </c>
      <c r="I369" s="144">
        <v>0</v>
      </c>
      <c r="J369" s="7">
        <v>3.5</v>
      </c>
      <c r="K369" s="8">
        <f t="shared" si="32"/>
        <v>0</v>
      </c>
      <c r="L369" s="8">
        <f t="shared" si="33"/>
        <v>0</v>
      </c>
      <c r="M369" s="24">
        <f t="shared" si="35"/>
        <v>0</v>
      </c>
      <c r="N369" s="24">
        <f t="shared" si="30"/>
        <v>516.80999999999995</v>
      </c>
      <c r="O369" s="24">
        <f t="shared" si="31"/>
        <v>516.80999999999995</v>
      </c>
      <c r="P369" s="203">
        <v>33.81</v>
      </c>
      <c r="Q369" s="8">
        <v>0</v>
      </c>
      <c r="R369" s="8">
        <f t="shared" si="34"/>
        <v>33.81</v>
      </c>
    </row>
    <row r="370" spans="1:18" ht="24" customHeight="1" x14ac:dyDescent="0.4">
      <c r="A370" s="10">
        <v>366</v>
      </c>
      <c r="B370" s="4">
        <v>5920006376</v>
      </c>
      <c r="C370" s="3" t="s">
        <v>546</v>
      </c>
      <c r="D370" s="5" t="s">
        <v>534</v>
      </c>
      <c r="E370" s="5" t="s">
        <v>547</v>
      </c>
      <c r="F370" s="12" t="s">
        <v>3464</v>
      </c>
      <c r="G370" s="7">
        <v>475.62</v>
      </c>
      <c r="H370" s="7">
        <v>31.12</v>
      </c>
      <c r="I370" s="144">
        <v>25</v>
      </c>
      <c r="J370" s="7">
        <v>3.5</v>
      </c>
      <c r="K370" s="8">
        <f t="shared" si="32"/>
        <v>87.5</v>
      </c>
      <c r="L370" s="8">
        <f t="shared" si="33"/>
        <v>6.1250000000000009</v>
      </c>
      <c r="M370" s="24">
        <f t="shared" si="35"/>
        <v>93.63000000000001</v>
      </c>
      <c r="N370" s="24">
        <f t="shared" si="30"/>
        <v>569.25</v>
      </c>
      <c r="O370" s="24">
        <f t="shared" si="31"/>
        <v>569.25</v>
      </c>
      <c r="P370" s="203">
        <v>31.12</v>
      </c>
      <c r="Q370" s="8">
        <v>6.13</v>
      </c>
      <c r="R370" s="8">
        <f t="shared" si="34"/>
        <v>37.25</v>
      </c>
    </row>
    <row r="371" spans="1:18" ht="24" customHeight="1" x14ac:dyDescent="0.4">
      <c r="A371" s="10">
        <v>367</v>
      </c>
      <c r="B371" s="4">
        <v>5920006377</v>
      </c>
      <c r="C371" s="3" t="s">
        <v>548</v>
      </c>
      <c r="D371" s="5" t="s">
        <v>534</v>
      </c>
      <c r="E371" s="5" t="s">
        <v>549</v>
      </c>
      <c r="F371" s="12" t="s">
        <v>3464</v>
      </c>
      <c r="G371" s="7">
        <v>149.81</v>
      </c>
      <c r="H371" s="7">
        <v>9.81</v>
      </c>
      <c r="I371" s="144">
        <v>8</v>
      </c>
      <c r="J371" s="7">
        <v>3.5</v>
      </c>
      <c r="K371" s="8">
        <f t="shared" si="32"/>
        <v>28</v>
      </c>
      <c r="L371" s="8">
        <f t="shared" si="33"/>
        <v>1.9600000000000002</v>
      </c>
      <c r="M371" s="24">
        <f t="shared" si="35"/>
        <v>29.96</v>
      </c>
      <c r="N371" s="24">
        <f t="shared" si="30"/>
        <v>179.77</v>
      </c>
      <c r="O371" s="24">
        <f t="shared" si="31"/>
        <v>179.77</v>
      </c>
      <c r="P371" s="203">
        <v>9.81</v>
      </c>
      <c r="Q371" s="8">
        <v>1.96</v>
      </c>
      <c r="R371" s="8">
        <f t="shared" si="34"/>
        <v>11.77</v>
      </c>
    </row>
    <row r="372" spans="1:18" ht="24" customHeight="1" x14ac:dyDescent="0.4">
      <c r="A372" s="10">
        <v>368</v>
      </c>
      <c r="B372" s="4">
        <v>5920006378</v>
      </c>
      <c r="C372" s="3" t="s">
        <v>550</v>
      </c>
      <c r="D372" s="5" t="s">
        <v>534</v>
      </c>
      <c r="E372" s="5" t="s">
        <v>551</v>
      </c>
      <c r="F372" s="3" t="s">
        <v>3464</v>
      </c>
      <c r="G372" s="7">
        <v>337.06</v>
      </c>
      <c r="H372" s="7">
        <v>22.06</v>
      </c>
      <c r="I372" s="144">
        <v>16</v>
      </c>
      <c r="J372" s="7">
        <v>3.5</v>
      </c>
      <c r="K372" s="8">
        <f t="shared" si="32"/>
        <v>56</v>
      </c>
      <c r="L372" s="8">
        <f t="shared" si="33"/>
        <v>3.9200000000000004</v>
      </c>
      <c r="M372" s="24">
        <f t="shared" si="35"/>
        <v>59.92</v>
      </c>
      <c r="N372" s="24">
        <f t="shared" si="30"/>
        <v>396.98</v>
      </c>
      <c r="O372" s="24">
        <f t="shared" si="31"/>
        <v>396.98</v>
      </c>
      <c r="P372" s="203">
        <v>22.06</v>
      </c>
      <c r="Q372" s="8">
        <v>3.92</v>
      </c>
      <c r="R372" s="8">
        <f t="shared" si="34"/>
        <v>25.979999999999997</v>
      </c>
    </row>
    <row r="373" spans="1:18" ht="24" customHeight="1" x14ac:dyDescent="0.4">
      <c r="A373" s="10">
        <v>369</v>
      </c>
      <c r="B373" s="4">
        <v>5920006379</v>
      </c>
      <c r="C373" s="3" t="s">
        <v>531</v>
      </c>
      <c r="D373" s="5" t="s">
        <v>3563</v>
      </c>
      <c r="E373" s="5" t="s">
        <v>532</v>
      </c>
      <c r="F373" s="3" t="s">
        <v>3464</v>
      </c>
      <c r="G373" s="7">
        <v>340.81</v>
      </c>
      <c r="H373" s="7">
        <v>22.31</v>
      </c>
      <c r="I373" s="144">
        <v>11</v>
      </c>
      <c r="J373" s="7">
        <v>3.5</v>
      </c>
      <c r="K373" s="8">
        <f t="shared" si="32"/>
        <v>38.5</v>
      </c>
      <c r="L373" s="8">
        <f t="shared" si="33"/>
        <v>2.6950000000000003</v>
      </c>
      <c r="M373" s="24">
        <f t="shared" si="35"/>
        <v>41.199999999999996</v>
      </c>
      <c r="N373" s="24">
        <f t="shared" si="30"/>
        <v>382.01</v>
      </c>
      <c r="O373" s="24">
        <f t="shared" si="31"/>
        <v>382.01</v>
      </c>
      <c r="P373" s="203">
        <v>22.31</v>
      </c>
      <c r="Q373" s="8">
        <v>2.7</v>
      </c>
      <c r="R373" s="8">
        <f t="shared" si="34"/>
        <v>25.009999999999998</v>
      </c>
    </row>
    <row r="374" spans="1:18" ht="24" customHeight="1" x14ac:dyDescent="0.4">
      <c r="A374" s="10">
        <v>370</v>
      </c>
      <c r="B374" s="4">
        <v>5920006380</v>
      </c>
      <c r="C374" s="3" t="s">
        <v>475</v>
      </c>
      <c r="D374" s="5" t="s">
        <v>476</v>
      </c>
      <c r="E374" s="5" t="s">
        <v>477</v>
      </c>
      <c r="F374" s="3" t="s">
        <v>3464</v>
      </c>
      <c r="G374" s="7">
        <v>220.98</v>
      </c>
      <c r="H374" s="7">
        <v>14.48</v>
      </c>
      <c r="I374" s="144">
        <v>8</v>
      </c>
      <c r="J374" s="7">
        <v>3.5</v>
      </c>
      <c r="K374" s="8">
        <f t="shared" si="32"/>
        <v>28</v>
      </c>
      <c r="L374" s="8">
        <f t="shared" si="33"/>
        <v>1.9600000000000002</v>
      </c>
      <c r="M374" s="24">
        <f t="shared" si="35"/>
        <v>29.96</v>
      </c>
      <c r="N374" s="24">
        <f t="shared" si="30"/>
        <v>250.94</v>
      </c>
      <c r="O374" s="24">
        <f t="shared" si="31"/>
        <v>250.94</v>
      </c>
      <c r="P374" s="203">
        <v>14.48</v>
      </c>
      <c r="Q374" s="8">
        <v>1.96</v>
      </c>
      <c r="R374" s="8">
        <f t="shared" si="34"/>
        <v>16.440000000000001</v>
      </c>
    </row>
    <row r="375" spans="1:18" ht="24" customHeight="1" x14ac:dyDescent="0.4">
      <c r="A375" s="10">
        <v>371</v>
      </c>
      <c r="B375" s="4">
        <v>5920006381</v>
      </c>
      <c r="C375" s="3" t="s">
        <v>890</v>
      </c>
      <c r="D375" s="5" t="s">
        <v>3564</v>
      </c>
      <c r="E375" s="5" t="s">
        <v>3565</v>
      </c>
      <c r="F375" s="3" t="s">
        <v>3464</v>
      </c>
      <c r="G375" s="7">
        <v>520.57000000000005</v>
      </c>
      <c r="H375" s="7">
        <v>34.07</v>
      </c>
      <c r="I375" s="144">
        <v>33</v>
      </c>
      <c r="J375" s="7">
        <v>3.5</v>
      </c>
      <c r="K375" s="8">
        <f t="shared" si="32"/>
        <v>115.5</v>
      </c>
      <c r="L375" s="8">
        <f t="shared" si="33"/>
        <v>8.0850000000000009</v>
      </c>
      <c r="M375" s="24">
        <f t="shared" si="35"/>
        <v>123.59</v>
      </c>
      <c r="N375" s="24">
        <f t="shared" si="30"/>
        <v>644.16000000000008</v>
      </c>
      <c r="O375" s="24">
        <f t="shared" si="31"/>
        <v>644.16000000000008</v>
      </c>
      <c r="P375" s="203">
        <v>34.07</v>
      </c>
      <c r="Q375" s="8">
        <v>8.09</v>
      </c>
      <c r="R375" s="8">
        <f t="shared" si="34"/>
        <v>42.16</v>
      </c>
    </row>
    <row r="376" spans="1:18" ht="24" customHeight="1" x14ac:dyDescent="0.4">
      <c r="A376" s="10">
        <v>372</v>
      </c>
      <c r="B376" s="4">
        <v>5920006382</v>
      </c>
      <c r="C376" s="3" t="s">
        <v>1285</v>
      </c>
      <c r="D376" s="5" t="s">
        <v>1060</v>
      </c>
      <c r="E376" s="5" t="s">
        <v>1286</v>
      </c>
      <c r="F376" s="3" t="s">
        <v>18</v>
      </c>
      <c r="G376" s="7">
        <v>0</v>
      </c>
      <c r="H376" s="7">
        <v>0</v>
      </c>
      <c r="I376" s="144">
        <v>11</v>
      </c>
      <c r="J376" s="7">
        <v>3.5</v>
      </c>
      <c r="K376" s="8">
        <f t="shared" si="32"/>
        <v>38.5</v>
      </c>
      <c r="L376" s="8">
        <f t="shared" si="33"/>
        <v>2.6950000000000003</v>
      </c>
      <c r="M376" s="24">
        <f t="shared" si="35"/>
        <v>41.199999999999996</v>
      </c>
      <c r="N376" s="24">
        <f t="shared" si="30"/>
        <v>41.199999999999996</v>
      </c>
      <c r="O376" s="24">
        <f t="shared" si="31"/>
        <v>41.199999999999996</v>
      </c>
      <c r="P376" s="203">
        <v>0</v>
      </c>
      <c r="Q376" s="8">
        <v>2.7</v>
      </c>
      <c r="R376" s="8">
        <f t="shared" si="34"/>
        <v>2.7</v>
      </c>
    </row>
    <row r="377" spans="1:18" ht="24" customHeight="1" x14ac:dyDescent="0.4">
      <c r="A377" s="10">
        <v>373</v>
      </c>
      <c r="B377" s="4">
        <v>5920006383</v>
      </c>
      <c r="C377" s="3" t="s">
        <v>897</v>
      </c>
      <c r="D377" s="5" t="s">
        <v>898</v>
      </c>
      <c r="E377" s="5" t="s">
        <v>899</v>
      </c>
      <c r="F377" s="3" t="s">
        <v>3465</v>
      </c>
      <c r="G377" s="7">
        <v>59.92</v>
      </c>
      <c r="H377" s="7">
        <v>3.92</v>
      </c>
      <c r="I377" s="144">
        <v>18</v>
      </c>
      <c r="J377" s="7">
        <v>3.5</v>
      </c>
      <c r="K377" s="8">
        <f t="shared" si="32"/>
        <v>63</v>
      </c>
      <c r="L377" s="8">
        <f t="shared" si="33"/>
        <v>4.41</v>
      </c>
      <c r="M377" s="24">
        <f t="shared" si="35"/>
        <v>67.41</v>
      </c>
      <c r="N377" s="24">
        <f t="shared" si="30"/>
        <v>127.33</v>
      </c>
      <c r="O377" s="24">
        <f t="shared" si="31"/>
        <v>127.33</v>
      </c>
      <c r="P377" s="203">
        <v>3.92</v>
      </c>
      <c r="Q377" s="8">
        <v>4.41</v>
      </c>
      <c r="R377" s="8">
        <f t="shared" si="34"/>
        <v>8.33</v>
      </c>
    </row>
    <row r="378" spans="1:18" ht="24" customHeight="1" x14ac:dyDescent="0.4">
      <c r="A378" s="10">
        <v>374</v>
      </c>
      <c r="B378" s="4">
        <v>5920006384</v>
      </c>
      <c r="C378" s="3" t="s">
        <v>900</v>
      </c>
      <c r="D378" s="5" t="s">
        <v>3566</v>
      </c>
      <c r="E378" s="5" t="s">
        <v>3567</v>
      </c>
      <c r="F378" s="3" t="s">
        <v>18</v>
      </c>
      <c r="G378" s="7">
        <v>0</v>
      </c>
      <c r="H378" s="7">
        <v>0</v>
      </c>
      <c r="I378" s="144">
        <v>9</v>
      </c>
      <c r="J378" s="7">
        <v>3.5</v>
      </c>
      <c r="K378" s="8">
        <f t="shared" si="32"/>
        <v>31.5</v>
      </c>
      <c r="L378" s="8">
        <f t="shared" si="33"/>
        <v>2.2050000000000001</v>
      </c>
      <c r="M378" s="24">
        <f t="shared" si="35"/>
        <v>33.71</v>
      </c>
      <c r="N378" s="24">
        <f t="shared" si="30"/>
        <v>33.71</v>
      </c>
      <c r="O378" s="24">
        <f t="shared" si="31"/>
        <v>33.71</v>
      </c>
      <c r="P378" s="203">
        <v>0</v>
      </c>
      <c r="Q378" s="8">
        <v>2.21</v>
      </c>
      <c r="R378" s="8">
        <f t="shared" si="34"/>
        <v>2.21</v>
      </c>
    </row>
    <row r="379" spans="1:18" ht="24" customHeight="1" x14ac:dyDescent="0.4">
      <c r="A379" s="10">
        <v>375</v>
      </c>
      <c r="B379" s="4">
        <v>5920006385</v>
      </c>
      <c r="C379" s="3" t="s">
        <v>133</v>
      </c>
      <c r="D379" s="5" t="s">
        <v>134</v>
      </c>
      <c r="E379" s="5" t="s">
        <v>135</v>
      </c>
      <c r="F379" s="3" t="s">
        <v>3464</v>
      </c>
      <c r="G379" s="7">
        <v>449.42</v>
      </c>
      <c r="H379" s="7">
        <v>29.42</v>
      </c>
      <c r="I379" s="144">
        <v>26</v>
      </c>
      <c r="J379" s="7">
        <v>3.5</v>
      </c>
      <c r="K379" s="8">
        <f t="shared" si="32"/>
        <v>91</v>
      </c>
      <c r="L379" s="8">
        <f t="shared" si="33"/>
        <v>6.370000000000001</v>
      </c>
      <c r="M379" s="24">
        <f t="shared" si="35"/>
        <v>97.37</v>
      </c>
      <c r="N379" s="24">
        <f t="shared" si="30"/>
        <v>546.79</v>
      </c>
      <c r="O379" s="24">
        <f t="shared" si="31"/>
        <v>546.79</v>
      </c>
      <c r="P379" s="203">
        <v>29.42</v>
      </c>
      <c r="Q379" s="8">
        <v>6.37</v>
      </c>
      <c r="R379" s="8">
        <f t="shared" si="34"/>
        <v>35.79</v>
      </c>
    </row>
    <row r="380" spans="1:18" ht="24" customHeight="1" x14ac:dyDescent="0.4">
      <c r="A380" s="10">
        <v>376</v>
      </c>
      <c r="B380" s="4">
        <v>5920006386</v>
      </c>
      <c r="C380" s="3" t="s">
        <v>214</v>
      </c>
      <c r="D380" s="5" t="s">
        <v>215</v>
      </c>
      <c r="E380" s="5" t="s">
        <v>216</v>
      </c>
      <c r="F380" s="3" t="s">
        <v>3465</v>
      </c>
      <c r="G380" s="7">
        <v>3.75</v>
      </c>
      <c r="H380" s="7">
        <v>0.25</v>
      </c>
      <c r="I380" s="144">
        <v>1</v>
      </c>
      <c r="J380" s="7">
        <v>3.5</v>
      </c>
      <c r="K380" s="8">
        <f t="shared" si="32"/>
        <v>3.5</v>
      </c>
      <c r="L380" s="8">
        <f t="shared" si="33"/>
        <v>0.24500000000000002</v>
      </c>
      <c r="M380" s="24">
        <f t="shared" si="35"/>
        <v>3.75</v>
      </c>
      <c r="N380" s="24">
        <f t="shared" si="30"/>
        <v>7.5</v>
      </c>
      <c r="O380" s="24">
        <f t="shared" si="31"/>
        <v>7.5</v>
      </c>
      <c r="P380" s="203">
        <v>0.25</v>
      </c>
      <c r="Q380" s="8">
        <v>0.25</v>
      </c>
      <c r="R380" s="8">
        <f t="shared" si="34"/>
        <v>0.5</v>
      </c>
    </row>
    <row r="381" spans="1:18" ht="24" customHeight="1" x14ac:dyDescent="0.4">
      <c r="A381" s="10">
        <v>377</v>
      </c>
      <c r="B381" s="4">
        <v>5920006387</v>
      </c>
      <c r="C381" s="3" t="s">
        <v>217</v>
      </c>
      <c r="D381" s="5" t="s">
        <v>215</v>
      </c>
      <c r="E381" s="5" t="s">
        <v>218</v>
      </c>
      <c r="F381" s="3" t="s">
        <v>3470</v>
      </c>
      <c r="G381" s="7">
        <v>37.47</v>
      </c>
      <c r="H381" s="7">
        <v>2.4700000000000002</v>
      </c>
      <c r="I381" s="144">
        <v>0</v>
      </c>
      <c r="J381" s="7">
        <v>3.5</v>
      </c>
      <c r="K381" s="8">
        <f t="shared" si="32"/>
        <v>0</v>
      </c>
      <c r="L381" s="8">
        <f t="shared" si="33"/>
        <v>0</v>
      </c>
      <c r="M381" s="24">
        <f t="shared" si="35"/>
        <v>0</v>
      </c>
      <c r="N381" s="24">
        <f t="shared" si="30"/>
        <v>37.47</v>
      </c>
      <c r="O381" s="24">
        <f t="shared" si="31"/>
        <v>37.47</v>
      </c>
      <c r="P381" s="203">
        <v>2.4700000000000002</v>
      </c>
      <c r="Q381" s="8">
        <v>0</v>
      </c>
      <c r="R381" s="8">
        <f t="shared" si="34"/>
        <v>2.4700000000000002</v>
      </c>
    </row>
    <row r="382" spans="1:18" ht="24" customHeight="1" x14ac:dyDescent="0.4">
      <c r="A382" s="10">
        <v>378</v>
      </c>
      <c r="B382" s="4">
        <v>5920006388</v>
      </c>
      <c r="C382" s="3" t="s">
        <v>219</v>
      </c>
      <c r="D382" s="5" t="s">
        <v>215</v>
      </c>
      <c r="E382" s="5" t="s">
        <v>220</v>
      </c>
      <c r="F382" s="3" t="s">
        <v>3464</v>
      </c>
      <c r="G382" s="7">
        <v>254.68</v>
      </c>
      <c r="H382" s="7">
        <v>16.68</v>
      </c>
      <c r="I382" s="144">
        <v>9</v>
      </c>
      <c r="J382" s="7">
        <v>3.5</v>
      </c>
      <c r="K382" s="8">
        <f t="shared" si="32"/>
        <v>31.5</v>
      </c>
      <c r="L382" s="8">
        <f t="shared" si="33"/>
        <v>2.2050000000000001</v>
      </c>
      <c r="M382" s="24">
        <f t="shared" si="35"/>
        <v>33.71</v>
      </c>
      <c r="N382" s="24">
        <f t="shared" si="30"/>
        <v>288.39</v>
      </c>
      <c r="O382" s="24">
        <f t="shared" si="31"/>
        <v>288.39</v>
      </c>
      <c r="P382" s="203">
        <v>16.68</v>
      </c>
      <c r="Q382" s="8">
        <v>2.21</v>
      </c>
      <c r="R382" s="8">
        <f t="shared" si="34"/>
        <v>18.89</v>
      </c>
    </row>
    <row r="383" spans="1:18" ht="24" customHeight="1" x14ac:dyDescent="0.4">
      <c r="A383" s="10">
        <v>379</v>
      </c>
      <c r="B383" s="4">
        <v>5920006389</v>
      </c>
      <c r="C383" s="3" t="s">
        <v>221</v>
      </c>
      <c r="D383" s="5" t="s">
        <v>215</v>
      </c>
      <c r="E383" s="5" t="s">
        <v>222</v>
      </c>
      <c r="F383" s="3" t="s">
        <v>18</v>
      </c>
      <c r="G383" s="7">
        <v>0</v>
      </c>
      <c r="H383" s="7">
        <v>0</v>
      </c>
      <c r="I383" s="144">
        <v>1</v>
      </c>
      <c r="J383" s="7">
        <v>3.5</v>
      </c>
      <c r="K383" s="8">
        <f t="shared" si="32"/>
        <v>3.5</v>
      </c>
      <c r="L383" s="8">
        <f t="shared" si="33"/>
        <v>0.24500000000000002</v>
      </c>
      <c r="M383" s="24">
        <f t="shared" si="35"/>
        <v>3.75</v>
      </c>
      <c r="N383" s="24">
        <f t="shared" si="30"/>
        <v>3.75</v>
      </c>
      <c r="O383" s="24">
        <f t="shared" si="31"/>
        <v>3.75</v>
      </c>
      <c r="P383" s="203">
        <v>0</v>
      </c>
      <c r="Q383" s="8">
        <v>0.25</v>
      </c>
      <c r="R383" s="8">
        <f t="shared" si="34"/>
        <v>0.25</v>
      </c>
    </row>
    <row r="384" spans="1:18" ht="24" customHeight="1" x14ac:dyDescent="0.4">
      <c r="A384" s="10">
        <v>380</v>
      </c>
      <c r="B384" s="4">
        <v>5920006390</v>
      </c>
      <c r="C384" s="3" t="s">
        <v>223</v>
      </c>
      <c r="D384" s="5" t="s">
        <v>215</v>
      </c>
      <c r="E384" s="5" t="s">
        <v>224</v>
      </c>
      <c r="F384" s="3" t="s">
        <v>3465</v>
      </c>
      <c r="G384" s="7">
        <v>3.75</v>
      </c>
      <c r="H384" s="7">
        <v>0.25</v>
      </c>
      <c r="I384" s="144">
        <v>0</v>
      </c>
      <c r="J384" s="7">
        <v>3.5</v>
      </c>
      <c r="K384" s="8">
        <f t="shared" si="32"/>
        <v>0</v>
      </c>
      <c r="L384" s="8">
        <f t="shared" si="33"/>
        <v>0</v>
      </c>
      <c r="M384" s="24">
        <f t="shared" si="35"/>
        <v>0</v>
      </c>
      <c r="N384" s="24">
        <f t="shared" si="30"/>
        <v>3.75</v>
      </c>
      <c r="O384" s="24">
        <f t="shared" si="31"/>
        <v>3.75</v>
      </c>
      <c r="P384" s="203">
        <v>0.25</v>
      </c>
      <c r="Q384" s="8">
        <v>0</v>
      </c>
      <c r="R384" s="8">
        <f t="shared" si="34"/>
        <v>0.25</v>
      </c>
    </row>
    <row r="385" spans="1:18" ht="24" customHeight="1" x14ac:dyDescent="0.4">
      <c r="A385" s="10">
        <v>381</v>
      </c>
      <c r="B385" s="4">
        <v>5920006391</v>
      </c>
      <c r="C385" s="3" t="s">
        <v>225</v>
      </c>
      <c r="D385" s="5" t="s">
        <v>215</v>
      </c>
      <c r="E385" s="5" t="s">
        <v>226</v>
      </c>
      <c r="F385" s="12" t="s">
        <v>3464</v>
      </c>
      <c r="G385" s="7">
        <v>56.19</v>
      </c>
      <c r="H385" s="7">
        <v>3.69</v>
      </c>
      <c r="I385" s="144">
        <v>2</v>
      </c>
      <c r="J385" s="7">
        <v>3.5</v>
      </c>
      <c r="K385" s="8">
        <f t="shared" si="32"/>
        <v>7</v>
      </c>
      <c r="L385" s="8">
        <f t="shared" si="33"/>
        <v>0.49000000000000005</v>
      </c>
      <c r="M385" s="24">
        <f t="shared" si="35"/>
        <v>7.49</v>
      </c>
      <c r="N385" s="24">
        <f t="shared" si="30"/>
        <v>63.68</v>
      </c>
      <c r="O385" s="24">
        <f t="shared" si="31"/>
        <v>63.68</v>
      </c>
      <c r="P385" s="203">
        <v>3.69</v>
      </c>
      <c r="Q385" s="8">
        <v>0.49</v>
      </c>
      <c r="R385" s="8">
        <f t="shared" si="34"/>
        <v>4.18</v>
      </c>
    </row>
    <row r="386" spans="1:18" ht="24" customHeight="1" x14ac:dyDescent="0.4">
      <c r="A386" s="10">
        <v>382</v>
      </c>
      <c r="B386" s="4">
        <v>5920006392</v>
      </c>
      <c r="C386" s="3" t="s">
        <v>227</v>
      </c>
      <c r="D386" s="5" t="s">
        <v>215</v>
      </c>
      <c r="E386" s="5" t="s">
        <v>228</v>
      </c>
      <c r="F386" s="12">
        <v>21794</v>
      </c>
      <c r="G386" s="7">
        <v>134.82</v>
      </c>
      <c r="H386" s="7">
        <v>8.82</v>
      </c>
      <c r="I386" s="144">
        <v>28</v>
      </c>
      <c r="J386" s="7">
        <v>3.5</v>
      </c>
      <c r="K386" s="8">
        <f t="shared" si="32"/>
        <v>98</v>
      </c>
      <c r="L386" s="8">
        <f t="shared" si="33"/>
        <v>6.86</v>
      </c>
      <c r="M386" s="24">
        <f t="shared" si="35"/>
        <v>104.86</v>
      </c>
      <c r="N386" s="24">
        <f t="shared" si="30"/>
        <v>239.68</v>
      </c>
      <c r="O386" s="24">
        <f t="shared" si="31"/>
        <v>239.68</v>
      </c>
      <c r="P386" s="203">
        <v>8.82</v>
      </c>
      <c r="Q386" s="8">
        <v>6.86</v>
      </c>
      <c r="R386" s="8">
        <f t="shared" si="34"/>
        <v>15.68</v>
      </c>
    </row>
    <row r="387" spans="1:18" ht="24" customHeight="1" x14ac:dyDescent="0.4">
      <c r="A387" s="10">
        <v>383</v>
      </c>
      <c r="B387" s="4">
        <v>5920006393</v>
      </c>
      <c r="C387" s="3" t="s">
        <v>229</v>
      </c>
      <c r="D387" s="5" t="s">
        <v>215</v>
      </c>
      <c r="E387" s="5" t="s">
        <v>230</v>
      </c>
      <c r="F387" s="3" t="s">
        <v>3465</v>
      </c>
      <c r="G387" s="7">
        <v>22.47</v>
      </c>
      <c r="H387" s="7">
        <v>1.47</v>
      </c>
      <c r="I387" s="144">
        <v>5</v>
      </c>
      <c r="J387" s="7">
        <v>3.5</v>
      </c>
      <c r="K387" s="8">
        <f t="shared" si="32"/>
        <v>17.5</v>
      </c>
      <c r="L387" s="8">
        <f t="shared" si="33"/>
        <v>1.2250000000000001</v>
      </c>
      <c r="M387" s="24">
        <f t="shared" si="35"/>
        <v>18.73</v>
      </c>
      <c r="N387" s="24">
        <f>SUM(G387+M387)</f>
        <v>41.2</v>
      </c>
      <c r="O387" s="24">
        <f t="shared" si="31"/>
        <v>41.2</v>
      </c>
      <c r="P387" s="203">
        <v>1.47</v>
      </c>
      <c r="Q387" s="8">
        <v>1.23</v>
      </c>
      <c r="R387" s="8">
        <f t="shared" si="34"/>
        <v>2.7</v>
      </c>
    </row>
    <row r="388" spans="1:18" ht="24" customHeight="1" x14ac:dyDescent="0.4">
      <c r="A388" s="10">
        <v>384</v>
      </c>
      <c r="B388" s="4">
        <v>5920006394</v>
      </c>
      <c r="C388" s="3" t="s">
        <v>157</v>
      </c>
      <c r="D388" s="5" t="s">
        <v>158</v>
      </c>
      <c r="E388" s="5" t="s">
        <v>159</v>
      </c>
      <c r="F388" s="12" t="s">
        <v>3464</v>
      </c>
      <c r="G388" s="7">
        <v>179.77</v>
      </c>
      <c r="H388" s="7">
        <v>11.77</v>
      </c>
      <c r="I388" s="144">
        <v>5</v>
      </c>
      <c r="J388" s="7">
        <v>3.5</v>
      </c>
      <c r="K388" s="8">
        <f t="shared" si="32"/>
        <v>17.5</v>
      </c>
      <c r="L388" s="8">
        <f t="shared" si="33"/>
        <v>1.2250000000000001</v>
      </c>
      <c r="M388" s="24">
        <f t="shared" si="35"/>
        <v>18.73</v>
      </c>
      <c r="N388" s="24">
        <f t="shared" si="30"/>
        <v>198.5</v>
      </c>
      <c r="O388" s="24">
        <f t="shared" si="31"/>
        <v>198.5</v>
      </c>
      <c r="P388" s="203">
        <v>11.77</v>
      </c>
      <c r="Q388" s="8">
        <v>1.23</v>
      </c>
      <c r="R388" s="8">
        <f t="shared" si="34"/>
        <v>13</v>
      </c>
    </row>
    <row r="389" spans="1:18" ht="24" customHeight="1" x14ac:dyDescent="0.4">
      <c r="A389" s="10">
        <v>385</v>
      </c>
      <c r="B389" s="4">
        <v>5920006395</v>
      </c>
      <c r="C389" s="3" t="s">
        <v>160</v>
      </c>
      <c r="D389" s="5" t="s">
        <v>161</v>
      </c>
      <c r="E389" s="5" t="s">
        <v>162</v>
      </c>
      <c r="F389" s="12" t="s">
        <v>18</v>
      </c>
      <c r="G389" s="7">
        <v>0</v>
      </c>
      <c r="H389" s="7">
        <v>0</v>
      </c>
      <c r="I389" s="144">
        <v>11</v>
      </c>
      <c r="J389" s="7">
        <v>3.5</v>
      </c>
      <c r="K389" s="8">
        <f t="shared" si="32"/>
        <v>38.5</v>
      </c>
      <c r="L389" s="8">
        <f t="shared" si="33"/>
        <v>2.6950000000000003</v>
      </c>
      <c r="M389" s="24">
        <f t="shared" si="35"/>
        <v>41.199999999999996</v>
      </c>
      <c r="N389" s="24">
        <f t="shared" ref="N389:N452" si="36">SUM(G389+M389)</f>
        <v>41.199999999999996</v>
      </c>
      <c r="O389" s="24">
        <f t="shared" ref="O389:O452" si="37">N389</f>
        <v>41.199999999999996</v>
      </c>
      <c r="P389" s="203">
        <v>0</v>
      </c>
      <c r="Q389" s="8">
        <v>2.7</v>
      </c>
      <c r="R389" s="8">
        <f t="shared" si="34"/>
        <v>2.7</v>
      </c>
    </row>
    <row r="390" spans="1:18" ht="24" customHeight="1" x14ac:dyDescent="0.4">
      <c r="A390" s="10">
        <v>386</v>
      </c>
      <c r="B390" s="4">
        <v>5920006396</v>
      </c>
      <c r="C390" s="3" t="s">
        <v>155</v>
      </c>
      <c r="D390" s="5" t="s">
        <v>153</v>
      </c>
      <c r="E390" s="5" t="s">
        <v>156</v>
      </c>
      <c r="F390" s="12" t="s">
        <v>3464</v>
      </c>
      <c r="G390" s="7">
        <v>2007.34</v>
      </c>
      <c r="H390" s="7">
        <v>131.34</v>
      </c>
      <c r="I390" s="144">
        <v>68</v>
      </c>
      <c r="J390" s="7">
        <v>3.5</v>
      </c>
      <c r="K390" s="8">
        <f t="shared" ref="K390:K453" si="38">SUM(I390*J390)</f>
        <v>238</v>
      </c>
      <c r="L390" s="8">
        <f t="shared" ref="L390:L453" si="39">SUM(K390*7%)</f>
        <v>16.66</v>
      </c>
      <c r="M390" s="24">
        <f t="shared" si="35"/>
        <v>254.66</v>
      </c>
      <c r="N390" s="24">
        <f t="shared" si="36"/>
        <v>2262</v>
      </c>
      <c r="O390" s="24">
        <f t="shared" si="37"/>
        <v>2262</v>
      </c>
      <c r="P390" s="203">
        <v>131.34</v>
      </c>
      <c r="Q390" s="8">
        <v>16.66</v>
      </c>
      <c r="R390" s="8">
        <f t="shared" ref="R390:R453" si="40">SUM(P390:Q390)</f>
        <v>148</v>
      </c>
    </row>
    <row r="391" spans="1:18" ht="24" customHeight="1" x14ac:dyDescent="0.4">
      <c r="A391" s="10">
        <v>387</v>
      </c>
      <c r="B391" s="4">
        <v>5920006397</v>
      </c>
      <c r="C391" s="3" t="s">
        <v>139</v>
      </c>
      <c r="D391" s="5" t="s">
        <v>3568</v>
      </c>
      <c r="E391" s="5" t="s">
        <v>140</v>
      </c>
      <c r="F391" s="12" t="s">
        <v>3464</v>
      </c>
      <c r="G391" s="7">
        <v>1063.5999999999999</v>
      </c>
      <c r="H391" s="7">
        <v>69.599999999999994</v>
      </c>
      <c r="I391" s="144">
        <v>41</v>
      </c>
      <c r="J391" s="7">
        <v>3.5</v>
      </c>
      <c r="K391" s="8">
        <f t="shared" si="38"/>
        <v>143.5</v>
      </c>
      <c r="L391" s="8">
        <f t="shared" si="39"/>
        <v>10.045000000000002</v>
      </c>
      <c r="M391" s="24">
        <f t="shared" si="35"/>
        <v>153.54999999999998</v>
      </c>
      <c r="N391" s="24">
        <f t="shared" si="36"/>
        <v>1217.1499999999999</v>
      </c>
      <c r="O391" s="24">
        <f t="shared" si="37"/>
        <v>1217.1499999999999</v>
      </c>
      <c r="P391" s="203">
        <v>69.599999999999994</v>
      </c>
      <c r="Q391" s="8">
        <v>10.050000000000001</v>
      </c>
      <c r="R391" s="8">
        <f t="shared" si="40"/>
        <v>79.649999999999991</v>
      </c>
    </row>
    <row r="392" spans="1:18" ht="24" customHeight="1" x14ac:dyDescent="0.4">
      <c r="A392" s="10">
        <v>388</v>
      </c>
      <c r="B392" s="4">
        <v>5920006398</v>
      </c>
      <c r="C392" s="3" t="s">
        <v>136</v>
      </c>
      <c r="D392" s="5" t="s">
        <v>137</v>
      </c>
      <c r="E392" s="5" t="s">
        <v>138</v>
      </c>
      <c r="F392" s="3" t="s">
        <v>3464</v>
      </c>
      <c r="G392" s="7">
        <v>1142.25</v>
      </c>
      <c r="H392" s="7">
        <v>74.75</v>
      </c>
      <c r="I392" s="144">
        <v>33</v>
      </c>
      <c r="J392" s="7">
        <v>3.5</v>
      </c>
      <c r="K392" s="8">
        <f t="shared" si="38"/>
        <v>115.5</v>
      </c>
      <c r="L392" s="8">
        <f t="shared" si="39"/>
        <v>8.0850000000000009</v>
      </c>
      <c r="M392" s="24">
        <f t="shared" ref="M392:M455" si="41">ROUNDUP(K392+L392,2)</f>
        <v>123.59</v>
      </c>
      <c r="N392" s="24">
        <f t="shared" si="36"/>
        <v>1265.8399999999999</v>
      </c>
      <c r="O392" s="24">
        <f t="shared" si="37"/>
        <v>1265.8399999999999</v>
      </c>
      <c r="P392" s="203">
        <v>74.75</v>
      </c>
      <c r="Q392" s="8">
        <v>8.09</v>
      </c>
      <c r="R392" s="8">
        <f t="shared" si="40"/>
        <v>82.84</v>
      </c>
    </row>
    <row r="393" spans="1:18" ht="24" customHeight="1" x14ac:dyDescent="0.4">
      <c r="A393" s="10">
        <v>389</v>
      </c>
      <c r="B393" s="4">
        <v>5920006399</v>
      </c>
      <c r="C393" s="3" t="s">
        <v>141</v>
      </c>
      <c r="D393" s="5" t="s">
        <v>142</v>
      </c>
      <c r="E393" s="5" t="s">
        <v>143</v>
      </c>
      <c r="F393" s="12" t="s">
        <v>3464</v>
      </c>
      <c r="G393" s="7">
        <v>419.45</v>
      </c>
      <c r="H393" s="7">
        <v>27.45</v>
      </c>
      <c r="I393" s="144">
        <v>14</v>
      </c>
      <c r="J393" s="7">
        <v>3.5</v>
      </c>
      <c r="K393" s="8">
        <f t="shared" si="38"/>
        <v>49</v>
      </c>
      <c r="L393" s="8">
        <f t="shared" si="39"/>
        <v>3.43</v>
      </c>
      <c r="M393" s="24">
        <f t="shared" si="41"/>
        <v>52.43</v>
      </c>
      <c r="N393" s="24">
        <f t="shared" si="36"/>
        <v>471.88</v>
      </c>
      <c r="O393" s="24">
        <f t="shared" si="37"/>
        <v>471.88</v>
      </c>
      <c r="P393" s="203">
        <v>27.45</v>
      </c>
      <c r="Q393" s="8">
        <v>3.43</v>
      </c>
      <c r="R393" s="8">
        <f t="shared" si="40"/>
        <v>30.88</v>
      </c>
    </row>
    <row r="394" spans="1:18" ht="24" customHeight="1" x14ac:dyDescent="0.4">
      <c r="A394" s="10">
        <v>390</v>
      </c>
      <c r="B394" s="4">
        <v>5920006400</v>
      </c>
      <c r="C394" s="3" t="s">
        <v>152</v>
      </c>
      <c r="D394" s="5" t="s">
        <v>153</v>
      </c>
      <c r="E394" s="5" t="s">
        <v>154</v>
      </c>
      <c r="F394" s="12" t="s">
        <v>3464</v>
      </c>
      <c r="G394" s="7">
        <v>228.46</v>
      </c>
      <c r="H394" s="7">
        <v>14.96</v>
      </c>
      <c r="I394" s="144">
        <v>7</v>
      </c>
      <c r="J394" s="7">
        <v>3.5</v>
      </c>
      <c r="K394" s="8">
        <f t="shared" si="38"/>
        <v>24.5</v>
      </c>
      <c r="L394" s="8">
        <f t="shared" si="39"/>
        <v>1.7150000000000001</v>
      </c>
      <c r="M394" s="24">
        <f t="shared" si="41"/>
        <v>26.220000000000002</v>
      </c>
      <c r="N394" s="24">
        <f t="shared" si="36"/>
        <v>254.68</v>
      </c>
      <c r="O394" s="24">
        <f t="shared" si="37"/>
        <v>254.68</v>
      </c>
      <c r="P394" s="203">
        <v>14.96</v>
      </c>
      <c r="Q394" s="8">
        <v>1.72</v>
      </c>
      <c r="R394" s="8">
        <f t="shared" si="40"/>
        <v>16.68</v>
      </c>
    </row>
    <row r="395" spans="1:18" ht="24" customHeight="1" x14ac:dyDescent="0.4">
      <c r="A395" s="10">
        <v>391</v>
      </c>
      <c r="B395" s="4">
        <v>5920006401</v>
      </c>
      <c r="C395" s="3" t="s">
        <v>144</v>
      </c>
      <c r="D395" s="5" t="s">
        <v>3569</v>
      </c>
      <c r="E395" s="5" t="s">
        <v>145</v>
      </c>
      <c r="F395" s="3" t="s">
        <v>18</v>
      </c>
      <c r="G395" s="7">
        <v>0</v>
      </c>
      <c r="H395" s="7">
        <v>0</v>
      </c>
      <c r="I395" s="144">
        <v>23</v>
      </c>
      <c r="J395" s="7">
        <v>3.5</v>
      </c>
      <c r="K395" s="8">
        <f t="shared" si="38"/>
        <v>80.5</v>
      </c>
      <c r="L395" s="8">
        <f t="shared" si="39"/>
        <v>5.6350000000000007</v>
      </c>
      <c r="M395" s="24">
        <f t="shared" si="41"/>
        <v>86.14</v>
      </c>
      <c r="N395" s="24">
        <f t="shared" si="36"/>
        <v>86.14</v>
      </c>
      <c r="O395" s="24">
        <f t="shared" si="37"/>
        <v>86.14</v>
      </c>
      <c r="P395" s="203">
        <v>0</v>
      </c>
      <c r="Q395" s="8">
        <v>5.64</v>
      </c>
      <c r="R395" s="8">
        <f t="shared" si="40"/>
        <v>5.64</v>
      </c>
    </row>
    <row r="396" spans="1:18" ht="24" customHeight="1" x14ac:dyDescent="0.4">
      <c r="A396" s="10">
        <v>392</v>
      </c>
      <c r="B396" s="4">
        <v>5920006402</v>
      </c>
      <c r="C396" s="3" t="s">
        <v>146</v>
      </c>
      <c r="D396" s="5" t="s">
        <v>147</v>
      </c>
      <c r="E396" s="5" t="s">
        <v>148</v>
      </c>
      <c r="F396" s="3" t="s">
        <v>3465</v>
      </c>
      <c r="G396" s="7">
        <v>183.51</v>
      </c>
      <c r="H396" s="7">
        <v>12.01</v>
      </c>
      <c r="I396" s="144">
        <v>42</v>
      </c>
      <c r="J396" s="7">
        <v>3.5</v>
      </c>
      <c r="K396" s="8">
        <f t="shared" si="38"/>
        <v>147</v>
      </c>
      <c r="L396" s="8">
        <f t="shared" si="39"/>
        <v>10.290000000000001</v>
      </c>
      <c r="M396" s="24">
        <f t="shared" si="41"/>
        <v>157.29</v>
      </c>
      <c r="N396" s="24">
        <f t="shared" si="36"/>
        <v>340.79999999999995</v>
      </c>
      <c r="O396" s="24">
        <f t="shared" si="37"/>
        <v>340.79999999999995</v>
      </c>
      <c r="P396" s="203">
        <v>12.01</v>
      </c>
      <c r="Q396" s="8">
        <v>10.29</v>
      </c>
      <c r="R396" s="8">
        <f t="shared" si="40"/>
        <v>22.299999999999997</v>
      </c>
    </row>
    <row r="397" spans="1:18" ht="24" customHeight="1" x14ac:dyDescent="0.4">
      <c r="A397" s="10">
        <v>393</v>
      </c>
      <c r="B397" s="4">
        <v>5920006403</v>
      </c>
      <c r="C397" s="3" t="s">
        <v>171</v>
      </c>
      <c r="D397" s="5" t="s">
        <v>2178</v>
      </c>
      <c r="E397" s="5" t="s">
        <v>3570</v>
      </c>
      <c r="F397" s="3" t="s">
        <v>18</v>
      </c>
      <c r="G397" s="7">
        <v>0</v>
      </c>
      <c r="H397" s="7">
        <v>0</v>
      </c>
      <c r="I397" s="144">
        <v>8</v>
      </c>
      <c r="J397" s="7">
        <v>3.5</v>
      </c>
      <c r="K397" s="8">
        <f t="shared" si="38"/>
        <v>28</v>
      </c>
      <c r="L397" s="8">
        <f t="shared" si="39"/>
        <v>1.9600000000000002</v>
      </c>
      <c r="M397" s="24">
        <f t="shared" si="41"/>
        <v>29.96</v>
      </c>
      <c r="N397" s="24">
        <f t="shared" si="36"/>
        <v>29.96</v>
      </c>
      <c r="O397" s="24">
        <f t="shared" si="37"/>
        <v>29.96</v>
      </c>
      <c r="P397" s="203">
        <v>0</v>
      </c>
      <c r="Q397" s="8">
        <v>1.96</v>
      </c>
      <c r="R397" s="8">
        <f t="shared" si="40"/>
        <v>1.96</v>
      </c>
    </row>
    <row r="398" spans="1:18" ht="24" customHeight="1" x14ac:dyDescent="0.4">
      <c r="A398" s="10">
        <v>394</v>
      </c>
      <c r="B398" s="4">
        <v>5920006404</v>
      </c>
      <c r="C398" s="3" t="s">
        <v>149</v>
      </c>
      <c r="D398" s="5" t="s">
        <v>150</v>
      </c>
      <c r="E398" s="5" t="s">
        <v>151</v>
      </c>
      <c r="F398" s="3" t="s">
        <v>18</v>
      </c>
      <c r="G398" s="7">
        <v>0</v>
      </c>
      <c r="H398" s="7">
        <v>0</v>
      </c>
      <c r="I398" s="144">
        <v>29</v>
      </c>
      <c r="J398" s="7">
        <v>3.5</v>
      </c>
      <c r="K398" s="8">
        <f t="shared" si="38"/>
        <v>101.5</v>
      </c>
      <c r="L398" s="8">
        <f t="shared" si="39"/>
        <v>7.1050000000000004</v>
      </c>
      <c r="M398" s="24">
        <f t="shared" si="41"/>
        <v>108.61</v>
      </c>
      <c r="N398" s="24">
        <f t="shared" si="36"/>
        <v>108.61</v>
      </c>
      <c r="O398" s="24">
        <f t="shared" si="37"/>
        <v>108.61</v>
      </c>
      <c r="P398" s="203">
        <v>0</v>
      </c>
      <c r="Q398" s="8">
        <v>7.11</v>
      </c>
      <c r="R398" s="8">
        <f t="shared" si="40"/>
        <v>7.11</v>
      </c>
    </row>
    <row r="399" spans="1:18" ht="24" customHeight="1" x14ac:dyDescent="0.4">
      <c r="A399" s="10">
        <v>395</v>
      </c>
      <c r="B399" s="4">
        <v>5920006405</v>
      </c>
      <c r="C399" s="3" t="s">
        <v>166</v>
      </c>
      <c r="D399" s="5" t="s">
        <v>3571</v>
      </c>
      <c r="E399" s="5" t="s">
        <v>167</v>
      </c>
      <c r="F399" s="3" t="s">
        <v>3465</v>
      </c>
      <c r="G399" s="7">
        <v>48.69</v>
      </c>
      <c r="H399" s="7">
        <v>3.19</v>
      </c>
      <c r="I399" s="144">
        <v>12</v>
      </c>
      <c r="J399" s="7">
        <v>3.5</v>
      </c>
      <c r="K399" s="8">
        <f t="shared" si="38"/>
        <v>42</v>
      </c>
      <c r="L399" s="8">
        <f t="shared" si="39"/>
        <v>2.9400000000000004</v>
      </c>
      <c r="M399" s="24">
        <f t="shared" si="41"/>
        <v>44.94</v>
      </c>
      <c r="N399" s="24">
        <f t="shared" si="36"/>
        <v>93.63</v>
      </c>
      <c r="O399" s="24">
        <f t="shared" si="37"/>
        <v>93.63</v>
      </c>
      <c r="P399" s="203">
        <v>3.19</v>
      </c>
      <c r="Q399" s="8">
        <v>2.94</v>
      </c>
      <c r="R399" s="8">
        <f t="shared" si="40"/>
        <v>6.13</v>
      </c>
    </row>
    <row r="400" spans="1:18" ht="24" customHeight="1" x14ac:dyDescent="0.4">
      <c r="A400" s="10">
        <v>396</v>
      </c>
      <c r="B400" s="4">
        <v>5920006406</v>
      </c>
      <c r="C400" s="3" t="s">
        <v>163</v>
      </c>
      <c r="D400" s="5" t="s">
        <v>164</v>
      </c>
      <c r="E400" s="5" t="s">
        <v>165</v>
      </c>
      <c r="F400" s="3" t="s">
        <v>18</v>
      </c>
      <c r="G400" s="7">
        <v>0</v>
      </c>
      <c r="H400" s="7">
        <v>0</v>
      </c>
      <c r="I400" s="144">
        <v>28</v>
      </c>
      <c r="J400" s="7">
        <v>3.5</v>
      </c>
      <c r="K400" s="8">
        <f t="shared" si="38"/>
        <v>98</v>
      </c>
      <c r="L400" s="8">
        <f t="shared" si="39"/>
        <v>6.86</v>
      </c>
      <c r="M400" s="24">
        <f t="shared" si="41"/>
        <v>104.86</v>
      </c>
      <c r="N400" s="24">
        <f t="shared" si="36"/>
        <v>104.86</v>
      </c>
      <c r="O400" s="24">
        <f t="shared" si="37"/>
        <v>104.86</v>
      </c>
      <c r="P400" s="203">
        <v>0</v>
      </c>
      <c r="Q400" s="8">
        <v>6.86</v>
      </c>
      <c r="R400" s="8">
        <f t="shared" si="40"/>
        <v>6.86</v>
      </c>
    </row>
    <row r="401" spans="1:18" ht="24" customHeight="1" x14ac:dyDescent="0.4">
      <c r="A401" s="10">
        <v>397</v>
      </c>
      <c r="B401" s="4">
        <v>5920006407</v>
      </c>
      <c r="C401" s="3" t="s">
        <v>193</v>
      </c>
      <c r="D401" s="5" t="s">
        <v>179</v>
      </c>
      <c r="E401" s="5" t="s">
        <v>194</v>
      </c>
      <c r="F401" s="3" t="s">
        <v>18</v>
      </c>
      <c r="G401" s="7">
        <v>0</v>
      </c>
      <c r="H401" s="7">
        <v>0</v>
      </c>
      <c r="I401" s="144">
        <v>8</v>
      </c>
      <c r="J401" s="7">
        <v>3.5</v>
      </c>
      <c r="K401" s="8">
        <f t="shared" si="38"/>
        <v>28</v>
      </c>
      <c r="L401" s="8">
        <f t="shared" si="39"/>
        <v>1.9600000000000002</v>
      </c>
      <c r="M401" s="24">
        <f t="shared" si="41"/>
        <v>29.96</v>
      </c>
      <c r="N401" s="24">
        <f t="shared" si="36"/>
        <v>29.96</v>
      </c>
      <c r="O401" s="24">
        <f t="shared" si="37"/>
        <v>29.96</v>
      </c>
      <c r="P401" s="203">
        <v>0</v>
      </c>
      <c r="Q401" s="8">
        <v>1.96</v>
      </c>
      <c r="R401" s="8">
        <f t="shared" si="40"/>
        <v>1.96</v>
      </c>
    </row>
    <row r="402" spans="1:18" ht="24" customHeight="1" x14ac:dyDescent="0.4">
      <c r="A402" s="10">
        <v>398</v>
      </c>
      <c r="B402" s="4">
        <v>5920006408</v>
      </c>
      <c r="C402" s="3" t="s">
        <v>191</v>
      </c>
      <c r="D402" s="5" t="s">
        <v>179</v>
      </c>
      <c r="E402" s="5" t="s">
        <v>192</v>
      </c>
      <c r="F402" s="3" t="s">
        <v>18</v>
      </c>
      <c r="G402" s="7">
        <v>0</v>
      </c>
      <c r="H402" s="7">
        <v>0</v>
      </c>
      <c r="I402" s="144">
        <v>13</v>
      </c>
      <c r="J402" s="7">
        <v>3.5</v>
      </c>
      <c r="K402" s="8">
        <f t="shared" si="38"/>
        <v>45.5</v>
      </c>
      <c r="L402" s="8">
        <f t="shared" si="39"/>
        <v>3.1850000000000005</v>
      </c>
      <c r="M402" s="24">
        <f t="shared" si="41"/>
        <v>48.69</v>
      </c>
      <c r="N402" s="24">
        <f t="shared" si="36"/>
        <v>48.69</v>
      </c>
      <c r="O402" s="24">
        <f t="shared" si="37"/>
        <v>48.69</v>
      </c>
      <c r="P402" s="203">
        <v>0</v>
      </c>
      <c r="Q402" s="8">
        <v>3.19</v>
      </c>
      <c r="R402" s="8">
        <f t="shared" si="40"/>
        <v>3.19</v>
      </c>
    </row>
    <row r="403" spans="1:18" ht="24" customHeight="1" x14ac:dyDescent="0.4">
      <c r="A403" s="10">
        <v>399</v>
      </c>
      <c r="B403" s="4">
        <v>5920006409</v>
      </c>
      <c r="C403" s="3" t="s">
        <v>189</v>
      </c>
      <c r="D403" s="5" t="s">
        <v>179</v>
      </c>
      <c r="E403" s="5" t="s">
        <v>190</v>
      </c>
      <c r="F403" s="3" t="s">
        <v>18</v>
      </c>
      <c r="G403" s="7">
        <v>0</v>
      </c>
      <c r="H403" s="7">
        <v>0</v>
      </c>
      <c r="I403" s="144">
        <v>8</v>
      </c>
      <c r="J403" s="7">
        <v>3.5</v>
      </c>
      <c r="K403" s="8">
        <f t="shared" si="38"/>
        <v>28</v>
      </c>
      <c r="L403" s="8">
        <f t="shared" si="39"/>
        <v>1.9600000000000002</v>
      </c>
      <c r="M403" s="24">
        <f t="shared" si="41"/>
        <v>29.96</v>
      </c>
      <c r="N403" s="24">
        <f t="shared" si="36"/>
        <v>29.96</v>
      </c>
      <c r="O403" s="24">
        <f t="shared" si="37"/>
        <v>29.96</v>
      </c>
      <c r="P403" s="203">
        <v>0</v>
      </c>
      <c r="Q403" s="8">
        <v>1.96</v>
      </c>
      <c r="R403" s="8">
        <f t="shared" si="40"/>
        <v>1.96</v>
      </c>
    </row>
    <row r="404" spans="1:18" ht="24" customHeight="1" x14ac:dyDescent="0.4">
      <c r="A404" s="10">
        <v>400</v>
      </c>
      <c r="B404" s="4">
        <v>5920006410</v>
      </c>
      <c r="C404" s="3" t="s">
        <v>187</v>
      </c>
      <c r="D404" s="5" t="s">
        <v>179</v>
      </c>
      <c r="E404" s="5" t="s">
        <v>188</v>
      </c>
      <c r="F404" s="3" t="s">
        <v>18</v>
      </c>
      <c r="G404" s="7">
        <v>0</v>
      </c>
      <c r="H404" s="7">
        <v>0</v>
      </c>
      <c r="I404" s="144">
        <v>19</v>
      </c>
      <c r="J404" s="7">
        <v>3.5</v>
      </c>
      <c r="K404" s="8">
        <f t="shared" si="38"/>
        <v>66.5</v>
      </c>
      <c r="L404" s="8">
        <f t="shared" si="39"/>
        <v>4.6550000000000002</v>
      </c>
      <c r="M404" s="24">
        <f t="shared" si="41"/>
        <v>71.160000000000011</v>
      </c>
      <c r="N404" s="24">
        <f t="shared" si="36"/>
        <v>71.160000000000011</v>
      </c>
      <c r="O404" s="24">
        <f t="shared" si="37"/>
        <v>71.160000000000011</v>
      </c>
      <c r="P404" s="203">
        <v>0</v>
      </c>
      <c r="Q404" s="8">
        <v>4.66</v>
      </c>
      <c r="R404" s="8">
        <f t="shared" si="40"/>
        <v>4.66</v>
      </c>
    </row>
    <row r="405" spans="1:18" ht="24" customHeight="1" x14ac:dyDescent="0.4">
      <c r="A405" s="10">
        <v>401</v>
      </c>
      <c r="B405" s="4">
        <v>5920006411</v>
      </c>
      <c r="C405" s="3" t="s">
        <v>185</v>
      </c>
      <c r="D405" s="5" t="s">
        <v>179</v>
      </c>
      <c r="E405" s="5" t="s">
        <v>186</v>
      </c>
      <c r="F405" s="3" t="s">
        <v>18</v>
      </c>
      <c r="G405" s="7">
        <v>0</v>
      </c>
      <c r="H405" s="7">
        <v>0</v>
      </c>
      <c r="I405" s="144">
        <v>9</v>
      </c>
      <c r="J405" s="7">
        <v>3.5</v>
      </c>
      <c r="K405" s="8">
        <f t="shared" si="38"/>
        <v>31.5</v>
      </c>
      <c r="L405" s="8">
        <f t="shared" si="39"/>
        <v>2.2050000000000001</v>
      </c>
      <c r="M405" s="24">
        <f t="shared" si="41"/>
        <v>33.71</v>
      </c>
      <c r="N405" s="24">
        <f t="shared" si="36"/>
        <v>33.71</v>
      </c>
      <c r="O405" s="24">
        <f t="shared" si="37"/>
        <v>33.71</v>
      </c>
      <c r="P405" s="203">
        <v>0</v>
      </c>
      <c r="Q405" s="8">
        <v>2.21</v>
      </c>
      <c r="R405" s="8">
        <f t="shared" si="40"/>
        <v>2.21</v>
      </c>
    </row>
    <row r="406" spans="1:18" ht="24" customHeight="1" x14ac:dyDescent="0.4">
      <c r="A406" s="10">
        <v>402</v>
      </c>
      <c r="B406" s="4">
        <v>5920006412</v>
      </c>
      <c r="C406" s="3" t="s">
        <v>181</v>
      </c>
      <c r="D406" s="5" t="s">
        <v>3572</v>
      </c>
      <c r="E406" s="5" t="s">
        <v>182</v>
      </c>
      <c r="F406" s="3" t="s">
        <v>18</v>
      </c>
      <c r="G406" s="7">
        <v>0</v>
      </c>
      <c r="H406" s="7">
        <v>0</v>
      </c>
      <c r="I406" s="144">
        <v>8</v>
      </c>
      <c r="J406" s="7">
        <v>3.5</v>
      </c>
      <c r="K406" s="8">
        <f t="shared" si="38"/>
        <v>28</v>
      </c>
      <c r="L406" s="8">
        <f t="shared" si="39"/>
        <v>1.9600000000000002</v>
      </c>
      <c r="M406" s="24">
        <f t="shared" si="41"/>
        <v>29.96</v>
      </c>
      <c r="N406" s="24">
        <f t="shared" si="36"/>
        <v>29.96</v>
      </c>
      <c r="O406" s="24">
        <f t="shared" si="37"/>
        <v>29.96</v>
      </c>
      <c r="P406" s="203">
        <v>0</v>
      </c>
      <c r="Q406" s="8">
        <v>1.96</v>
      </c>
      <c r="R406" s="8">
        <f t="shared" si="40"/>
        <v>1.96</v>
      </c>
    </row>
    <row r="407" spans="1:18" ht="24" customHeight="1" x14ac:dyDescent="0.4">
      <c r="A407" s="10">
        <v>403</v>
      </c>
      <c r="B407" s="4">
        <v>5920006413</v>
      </c>
      <c r="C407" s="3" t="s">
        <v>178</v>
      </c>
      <c r="D407" s="5" t="s">
        <v>3072</v>
      </c>
      <c r="E407" s="5" t="s">
        <v>180</v>
      </c>
      <c r="F407" s="3" t="s">
        <v>18</v>
      </c>
      <c r="G407" s="7">
        <v>0</v>
      </c>
      <c r="H407" s="7">
        <v>0</v>
      </c>
      <c r="I407" s="144">
        <v>10</v>
      </c>
      <c r="J407" s="7">
        <v>3.5</v>
      </c>
      <c r="K407" s="8">
        <f t="shared" si="38"/>
        <v>35</v>
      </c>
      <c r="L407" s="8">
        <f t="shared" si="39"/>
        <v>2.4500000000000002</v>
      </c>
      <c r="M407" s="24">
        <f t="shared" si="41"/>
        <v>37.450000000000003</v>
      </c>
      <c r="N407" s="24">
        <f t="shared" si="36"/>
        <v>37.450000000000003</v>
      </c>
      <c r="O407" s="24">
        <f t="shared" si="37"/>
        <v>37.450000000000003</v>
      </c>
      <c r="P407" s="203">
        <v>0</v>
      </c>
      <c r="Q407" s="8">
        <v>2.4500000000000002</v>
      </c>
      <c r="R407" s="8">
        <f t="shared" si="40"/>
        <v>2.4500000000000002</v>
      </c>
    </row>
    <row r="408" spans="1:18" ht="24" customHeight="1" x14ac:dyDescent="0.4">
      <c r="A408" s="10">
        <v>404</v>
      </c>
      <c r="B408" s="4">
        <v>5920006414</v>
      </c>
      <c r="C408" s="3" t="s">
        <v>183</v>
      </c>
      <c r="D408" s="5" t="s">
        <v>179</v>
      </c>
      <c r="E408" s="5" t="s">
        <v>184</v>
      </c>
      <c r="F408" s="3" t="s">
        <v>3464</v>
      </c>
      <c r="G408" s="7">
        <v>396.98</v>
      </c>
      <c r="H408" s="7">
        <v>25.98</v>
      </c>
      <c r="I408" s="144">
        <v>18</v>
      </c>
      <c r="J408" s="7">
        <v>3.5</v>
      </c>
      <c r="K408" s="8">
        <f t="shared" si="38"/>
        <v>63</v>
      </c>
      <c r="L408" s="8">
        <f t="shared" si="39"/>
        <v>4.41</v>
      </c>
      <c r="M408" s="24">
        <f t="shared" si="41"/>
        <v>67.41</v>
      </c>
      <c r="N408" s="24">
        <f t="shared" si="36"/>
        <v>464.39</v>
      </c>
      <c r="O408" s="24">
        <f t="shared" si="37"/>
        <v>464.39</v>
      </c>
      <c r="P408" s="203">
        <v>25.98</v>
      </c>
      <c r="Q408" s="8">
        <v>4.41</v>
      </c>
      <c r="R408" s="8">
        <f t="shared" si="40"/>
        <v>30.39</v>
      </c>
    </row>
    <row r="409" spans="1:18" ht="24" customHeight="1" x14ac:dyDescent="0.4">
      <c r="A409" s="10">
        <v>405</v>
      </c>
      <c r="B409" s="4">
        <v>5920006415</v>
      </c>
      <c r="C409" s="3" t="s">
        <v>234</v>
      </c>
      <c r="D409" s="5" t="s">
        <v>235</v>
      </c>
      <c r="E409" s="5" t="s">
        <v>236</v>
      </c>
      <c r="F409" s="3" t="s">
        <v>18</v>
      </c>
      <c r="G409" s="7">
        <v>0</v>
      </c>
      <c r="H409" s="7">
        <v>0</v>
      </c>
      <c r="I409" s="144">
        <v>40</v>
      </c>
      <c r="J409" s="7">
        <v>3.5</v>
      </c>
      <c r="K409" s="8">
        <f t="shared" si="38"/>
        <v>140</v>
      </c>
      <c r="L409" s="8">
        <f t="shared" si="39"/>
        <v>9.8000000000000007</v>
      </c>
      <c r="M409" s="24">
        <f t="shared" si="41"/>
        <v>149.80000000000001</v>
      </c>
      <c r="N409" s="24">
        <f t="shared" si="36"/>
        <v>149.80000000000001</v>
      </c>
      <c r="O409" s="24">
        <f t="shared" si="37"/>
        <v>149.80000000000001</v>
      </c>
      <c r="P409" s="203">
        <v>0</v>
      </c>
      <c r="Q409" s="8">
        <v>9.8000000000000007</v>
      </c>
      <c r="R409" s="8">
        <f t="shared" si="40"/>
        <v>9.8000000000000007</v>
      </c>
    </row>
    <row r="410" spans="1:18" ht="24" customHeight="1" x14ac:dyDescent="0.4">
      <c r="A410" s="10">
        <v>406</v>
      </c>
      <c r="B410" s="4">
        <v>5920006416</v>
      </c>
      <c r="C410" s="3" t="s">
        <v>231</v>
      </c>
      <c r="D410" s="5" t="s">
        <v>232</v>
      </c>
      <c r="E410" s="5" t="s">
        <v>233</v>
      </c>
      <c r="F410" s="3" t="s">
        <v>18</v>
      </c>
      <c r="G410" s="7">
        <v>0</v>
      </c>
      <c r="H410" s="7">
        <v>0</v>
      </c>
      <c r="I410" s="144">
        <v>42</v>
      </c>
      <c r="J410" s="7">
        <v>3.5</v>
      </c>
      <c r="K410" s="8">
        <f t="shared" si="38"/>
        <v>147</v>
      </c>
      <c r="L410" s="8">
        <f t="shared" si="39"/>
        <v>10.290000000000001</v>
      </c>
      <c r="M410" s="24">
        <f t="shared" si="41"/>
        <v>157.29</v>
      </c>
      <c r="N410" s="24">
        <f t="shared" si="36"/>
        <v>157.29</v>
      </c>
      <c r="O410" s="24">
        <f t="shared" si="37"/>
        <v>157.29</v>
      </c>
      <c r="P410" s="203">
        <v>0</v>
      </c>
      <c r="Q410" s="8">
        <v>10.29</v>
      </c>
      <c r="R410" s="8">
        <f t="shared" si="40"/>
        <v>10.29</v>
      </c>
    </row>
    <row r="411" spans="1:18" ht="24" customHeight="1" x14ac:dyDescent="0.4">
      <c r="A411" s="10">
        <v>407</v>
      </c>
      <c r="B411" s="4">
        <v>5920006417</v>
      </c>
      <c r="C411" s="3" t="s">
        <v>1050</v>
      </c>
      <c r="D411" s="5" t="s">
        <v>1051</v>
      </c>
      <c r="E411" s="5" t="s">
        <v>1052</v>
      </c>
      <c r="F411" s="3" t="s">
        <v>18</v>
      </c>
      <c r="G411" s="7">
        <v>0</v>
      </c>
      <c r="H411" s="7">
        <v>0</v>
      </c>
      <c r="I411" s="144">
        <v>6</v>
      </c>
      <c r="J411" s="7">
        <v>3.5</v>
      </c>
      <c r="K411" s="8">
        <f t="shared" si="38"/>
        <v>21</v>
      </c>
      <c r="L411" s="8">
        <f t="shared" si="39"/>
        <v>1.4700000000000002</v>
      </c>
      <c r="M411" s="24">
        <f t="shared" si="41"/>
        <v>22.47</v>
      </c>
      <c r="N411" s="24">
        <f t="shared" si="36"/>
        <v>22.47</v>
      </c>
      <c r="O411" s="24">
        <f t="shared" si="37"/>
        <v>22.47</v>
      </c>
      <c r="P411" s="203">
        <v>0</v>
      </c>
      <c r="Q411" s="8">
        <v>1.47</v>
      </c>
      <c r="R411" s="8">
        <f t="shared" si="40"/>
        <v>1.47</v>
      </c>
    </row>
    <row r="412" spans="1:18" ht="24" customHeight="1" x14ac:dyDescent="0.4">
      <c r="A412" s="10">
        <v>408</v>
      </c>
      <c r="B412" s="4">
        <v>5920006418</v>
      </c>
      <c r="C412" s="3" t="s">
        <v>3573</v>
      </c>
      <c r="D412" s="5" t="s">
        <v>3574</v>
      </c>
      <c r="E412" s="5" t="s">
        <v>3575</v>
      </c>
      <c r="F412" s="3" t="s">
        <v>18</v>
      </c>
      <c r="G412" s="7">
        <v>0</v>
      </c>
      <c r="H412" s="7">
        <v>0</v>
      </c>
      <c r="I412" s="144">
        <v>9</v>
      </c>
      <c r="J412" s="7">
        <v>3.5</v>
      </c>
      <c r="K412" s="8">
        <f t="shared" si="38"/>
        <v>31.5</v>
      </c>
      <c r="L412" s="8">
        <f t="shared" si="39"/>
        <v>2.2050000000000001</v>
      </c>
      <c r="M412" s="24">
        <f t="shared" si="41"/>
        <v>33.71</v>
      </c>
      <c r="N412" s="24">
        <f t="shared" si="36"/>
        <v>33.71</v>
      </c>
      <c r="O412" s="24">
        <f t="shared" si="37"/>
        <v>33.71</v>
      </c>
      <c r="P412" s="203">
        <v>0</v>
      </c>
      <c r="Q412" s="8">
        <v>2.21</v>
      </c>
      <c r="R412" s="8">
        <f t="shared" si="40"/>
        <v>2.21</v>
      </c>
    </row>
    <row r="413" spans="1:18" ht="24" customHeight="1" x14ac:dyDescent="0.4">
      <c r="A413" s="10">
        <v>409</v>
      </c>
      <c r="B413" s="4">
        <v>5920006419</v>
      </c>
      <c r="C413" s="3" t="s">
        <v>1031</v>
      </c>
      <c r="D413" s="5" t="s">
        <v>1032</v>
      </c>
      <c r="E413" s="5" t="s">
        <v>1033</v>
      </c>
      <c r="F413" s="3" t="s">
        <v>18</v>
      </c>
      <c r="G413" s="7">
        <v>0</v>
      </c>
      <c r="H413" s="7">
        <v>0</v>
      </c>
      <c r="I413" s="144">
        <v>45</v>
      </c>
      <c r="J413" s="7">
        <v>3.5</v>
      </c>
      <c r="K413" s="8">
        <f t="shared" si="38"/>
        <v>157.5</v>
      </c>
      <c r="L413" s="8">
        <f t="shared" si="39"/>
        <v>11.025</v>
      </c>
      <c r="M413" s="24">
        <f t="shared" si="41"/>
        <v>168.53</v>
      </c>
      <c r="N413" s="24">
        <f t="shared" si="36"/>
        <v>168.53</v>
      </c>
      <c r="O413" s="24">
        <f t="shared" si="37"/>
        <v>168.53</v>
      </c>
      <c r="P413" s="203">
        <v>0</v>
      </c>
      <c r="Q413" s="8">
        <v>11.03</v>
      </c>
      <c r="R413" s="8">
        <f t="shared" si="40"/>
        <v>11.03</v>
      </c>
    </row>
    <row r="414" spans="1:18" ht="24" customHeight="1" x14ac:dyDescent="0.4">
      <c r="A414" s="10">
        <v>410</v>
      </c>
      <c r="B414" s="4">
        <v>5920006420</v>
      </c>
      <c r="C414" s="3" t="s">
        <v>1025</v>
      </c>
      <c r="D414" s="5" t="s">
        <v>1026</v>
      </c>
      <c r="E414" s="5" t="s">
        <v>1027</v>
      </c>
      <c r="F414" s="3" t="s">
        <v>3471</v>
      </c>
      <c r="G414" s="7">
        <v>239.68</v>
      </c>
      <c r="H414" s="7">
        <v>15.68</v>
      </c>
      <c r="I414" s="144">
        <v>34</v>
      </c>
      <c r="J414" s="7">
        <v>3.5</v>
      </c>
      <c r="K414" s="8">
        <f t="shared" si="38"/>
        <v>119</v>
      </c>
      <c r="L414" s="8">
        <f t="shared" si="39"/>
        <v>8.33</v>
      </c>
      <c r="M414" s="24">
        <f t="shared" si="41"/>
        <v>127.33</v>
      </c>
      <c r="N414" s="24">
        <f t="shared" si="36"/>
        <v>367.01</v>
      </c>
      <c r="O414" s="24">
        <f t="shared" si="37"/>
        <v>367.01</v>
      </c>
      <c r="P414" s="203">
        <v>15.68</v>
      </c>
      <c r="Q414" s="8">
        <v>8.33</v>
      </c>
      <c r="R414" s="8">
        <f t="shared" si="40"/>
        <v>24.009999999999998</v>
      </c>
    </row>
    <row r="415" spans="1:18" ht="24" customHeight="1" x14ac:dyDescent="0.4">
      <c r="A415" s="10">
        <v>411</v>
      </c>
      <c r="B415" s="4">
        <v>5920006421</v>
      </c>
      <c r="C415" s="3" t="s">
        <v>1044</v>
      </c>
      <c r="D415" s="5" t="s">
        <v>1045</v>
      </c>
      <c r="E415" s="5" t="s">
        <v>1046</v>
      </c>
      <c r="F415" s="3" t="s">
        <v>3464</v>
      </c>
      <c r="G415" s="7">
        <v>1718.96</v>
      </c>
      <c r="H415" s="7">
        <v>112.46</v>
      </c>
      <c r="I415" s="144">
        <v>48</v>
      </c>
      <c r="J415" s="7">
        <v>3.5</v>
      </c>
      <c r="K415" s="8">
        <f t="shared" si="38"/>
        <v>168</v>
      </c>
      <c r="L415" s="8">
        <f t="shared" si="39"/>
        <v>11.760000000000002</v>
      </c>
      <c r="M415" s="24">
        <f t="shared" si="41"/>
        <v>179.76</v>
      </c>
      <c r="N415" s="24">
        <f t="shared" si="36"/>
        <v>1898.72</v>
      </c>
      <c r="O415" s="24">
        <f t="shared" si="37"/>
        <v>1898.72</v>
      </c>
      <c r="P415" s="203">
        <v>112.46</v>
      </c>
      <c r="Q415" s="8">
        <v>11.76</v>
      </c>
      <c r="R415" s="8">
        <f t="shared" si="40"/>
        <v>124.22</v>
      </c>
    </row>
    <row r="416" spans="1:18" ht="24" customHeight="1" x14ac:dyDescent="0.4">
      <c r="A416" s="10">
        <v>412</v>
      </c>
      <c r="B416" s="4">
        <v>5920006422</v>
      </c>
      <c r="C416" s="3" t="s">
        <v>1034</v>
      </c>
      <c r="D416" s="5" t="s">
        <v>2194</v>
      </c>
      <c r="E416" s="5" t="s">
        <v>1035</v>
      </c>
      <c r="F416" s="3" t="s">
        <v>3478</v>
      </c>
      <c r="G416" s="7">
        <v>146.07</v>
      </c>
      <c r="H416" s="7">
        <v>9.57</v>
      </c>
      <c r="I416" s="144">
        <v>10</v>
      </c>
      <c r="J416" s="7">
        <v>3.5</v>
      </c>
      <c r="K416" s="8">
        <f t="shared" si="38"/>
        <v>35</v>
      </c>
      <c r="L416" s="8">
        <f t="shared" si="39"/>
        <v>2.4500000000000002</v>
      </c>
      <c r="M416" s="24">
        <f t="shared" si="41"/>
        <v>37.450000000000003</v>
      </c>
      <c r="N416" s="24">
        <f t="shared" si="36"/>
        <v>183.51999999999998</v>
      </c>
      <c r="O416" s="24">
        <f t="shared" si="37"/>
        <v>183.51999999999998</v>
      </c>
      <c r="P416" s="203">
        <v>9.57</v>
      </c>
      <c r="Q416" s="8">
        <v>2.4500000000000002</v>
      </c>
      <c r="R416" s="8">
        <f t="shared" si="40"/>
        <v>12.02</v>
      </c>
    </row>
    <row r="417" spans="1:18" ht="24" customHeight="1" x14ac:dyDescent="0.4">
      <c r="A417" s="10">
        <v>413</v>
      </c>
      <c r="B417" s="4">
        <v>5920006423</v>
      </c>
      <c r="C417" s="3" t="s">
        <v>1036</v>
      </c>
      <c r="D417" s="5" t="s">
        <v>1037</v>
      </c>
      <c r="E417" s="5" t="s">
        <v>1038</v>
      </c>
      <c r="F417" s="3" t="s">
        <v>3468</v>
      </c>
      <c r="G417" s="7">
        <v>202.24</v>
      </c>
      <c r="H417" s="7">
        <v>13.24</v>
      </c>
      <c r="I417" s="144">
        <v>9</v>
      </c>
      <c r="J417" s="7">
        <v>3.5</v>
      </c>
      <c r="K417" s="8">
        <f t="shared" si="38"/>
        <v>31.5</v>
      </c>
      <c r="L417" s="8">
        <f t="shared" si="39"/>
        <v>2.2050000000000001</v>
      </c>
      <c r="M417" s="24">
        <f t="shared" si="41"/>
        <v>33.71</v>
      </c>
      <c r="N417" s="24">
        <f t="shared" si="36"/>
        <v>235.95000000000002</v>
      </c>
      <c r="O417" s="24">
        <f t="shared" si="37"/>
        <v>235.95000000000002</v>
      </c>
      <c r="P417" s="203">
        <v>13.24</v>
      </c>
      <c r="Q417" s="8">
        <v>2.21</v>
      </c>
      <c r="R417" s="8">
        <f t="shared" si="40"/>
        <v>15.45</v>
      </c>
    </row>
    <row r="418" spans="1:18" ht="24" customHeight="1" x14ac:dyDescent="0.4">
      <c r="A418" s="10">
        <v>414</v>
      </c>
      <c r="B418" s="4">
        <v>5920006424</v>
      </c>
      <c r="C418" s="3" t="s">
        <v>211</v>
      </c>
      <c r="D418" s="5" t="s">
        <v>212</v>
      </c>
      <c r="E418" s="5" t="s">
        <v>213</v>
      </c>
      <c r="F418" s="3" t="s">
        <v>3464</v>
      </c>
      <c r="G418" s="7">
        <v>550.52</v>
      </c>
      <c r="H418" s="7">
        <v>36.020000000000003</v>
      </c>
      <c r="I418" s="144">
        <v>25</v>
      </c>
      <c r="J418" s="7">
        <v>3.5</v>
      </c>
      <c r="K418" s="8">
        <f t="shared" si="38"/>
        <v>87.5</v>
      </c>
      <c r="L418" s="8">
        <f t="shared" si="39"/>
        <v>6.1250000000000009</v>
      </c>
      <c r="M418" s="24">
        <f t="shared" si="41"/>
        <v>93.63000000000001</v>
      </c>
      <c r="N418" s="24">
        <f t="shared" si="36"/>
        <v>644.15</v>
      </c>
      <c r="O418" s="24">
        <f t="shared" si="37"/>
        <v>644.15</v>
      </c>
      <c r="P418" s="203">
        <v>36.020000000000003</v>
      </c>
      <c r="Q418" s="8">
        <v>6.13</v>
      </c>
      <c r="R418" s="8">
        <f t="shared" si="40"/>
        <v>42.150000000000006</v>
      </c>
    </row>
    <row r="419" spans="1:18" ht="24" customHeight="1" x14ac:dyDescent="0.4">
      <c r="A419" s="10">
        <v>415</v>
      </c>
      <c r="B419" s="4">
        <v>5920006425</v>
      </c>
      <c r="C419" s="3" t="s">
        <v>208</v>
      </c>
      <c r="D419" s="5" t="s">
        <v>209</v>
      </c>
      <c r="E419" s="5" t="s">
        <v>210</v>
      </c>
      <c r="F419" s="3" t="s">
        <v>3468</v>
      </c>
      <c r="G419" s="7">
        <v>82.4</v>
      </c>
      <c r="H419" s="7">
        <v>5.4</v>
      </c>
      <c r="I419" s="144">
        <v>3</v>
      </c>
      <c r="J419" s="7">
        <v>3.5</v>
      </c>
      <c r="K419" s="8">
        <f t="shared" si="38"/>
        <v>10.5</v>
      </c>
      <c r="L419" s="8">
        <f t="shared" si="39"/>
        <v>0.7350000000000001</v>
      </c>
      <c r="M419" s="24">
        <f t="shared" si="41"/>
        <v>11.24</v>
      </c>
      <c r="N419" s="24">
        <f t="shared" si="36"/>
        <v>93.64</v>
      </c>
      <c r="O419" s="24">
        <f t="shared" si="37"/>
        <v>93.64</v>
      </c>
      <c r="P419" s="203">
        <v>5.4</v>
      </c>
      <c r="Q419" s="8">
        <v>0.74</v>
      </c>
      <c r="R419" s="8">
        <f t="shared" si="40"/>
        <v>6.1400000000000006</v>
      </c>
    </row>
    <row r="420" spans="1:18" ht="24" customHeight="1" x14ac:dyDescent="0.4">
      <c r="A420" s="10">
        <v>416</v>
      </c>
      <c r="B420" s="4">
        <v>5920006426</v>
      </c>
      <c r="C420" s="3" t="s">
        <v>205</v>
      </c>
      <c r="D420" s="5" t="s">
        <v>206</v>
      </c>
      <c r="E420" s="5" t="s">
        <v>207</v>
      </c>
      <c r="F420" s="3" t="s">
        <v>18</v>
      </c>
      <c r="G420" s="7">
        <v>0</v>
      </c>
      <c r="H420" s="7">
        <v>0</v>
      </c>
      <c r="I420" s="144">
        <v>2</v>
      </c>
      <c r="J420" s="7">
        <v>3.5</v>
      </c>
      <c r="K420" s="8">
        <f t="shared" si="38"/>
        <v>7</v>
      </c>
      <c r="L420" s="8">
        <f t="shared" si="39"/>
        <v>0.49000000000000005</v>
      </c>
      <c r="M420" s="24">
        <f t="shared" si="41"/>
        <v>7.49</v>
      </c>
      <c r="N420" s="24">
        <f t="shared" si="36"/>
        <v>7.49</v>
      </c>
      <c r="O420" s="24">
        <f t="shared" si="37"/>
        <v>7.49</v>
      </c>
      <c r="P420" s="203">
        <v>0</v>
      </c>
      <c r="Q420" s="8">
        <v>0.49</v>
      </c>
      <c r="R420" s="8">
        <f t="shared" si="40"/>
        <v>0.49</v>
      </c>
    </row>
    <row r="421" spans="1:18" ht="24" customHeight="1" x14ac:dyDescent="0.4">
      <c r="A421" s="10">
        <v>417</v>
      </c>
      <c r="B421" s="4">
        <v>5920006427</v>
      </c>
      <c r="C421" s="3" t="s">
        <v>237</v>
      </c>
      <c r="D421" s="5" t="s">
        <v>238</v>
      </c>
      <c r="E421" s="5" t="s">
        <v>239</v>
      </c>
      <c r="F421" s="3" t="s">
        <v>3464</v>
      </c>
      <c r="G421" s="7">
        <v>760.25</v>
      </c>
      <c r="H421" s="7">
        <v>49.75</v>
      </c>
      <c r="I421" s="144">
        <v>15</v>
      </c>
      <c r="J421" s="7">
        <v>3.5</v>
      </c>
      <c r="K421" s="8">
        <f t="shared" si="38"/>
        <v>52.5</v>
      </c>
      <c r="L421" s="8">
        <f t="shared" si="39"/>
        <v>3.6750000000000003</v>
      </c>
      <c r="M421" s="24">
        <f t="shared" si="41"/>
        <v>56.18</v>
      </c>
      <c r="N421" s="24">
        <f t="shared" si="36"/>
        <v>816.43</v>
      </c>
      <c r="O421" s="24">
        <f t="shared" si="37"/>
        <v>816.43</v>
      </c>
      <c r="P421" s="203">
        <v>49.75</v>
      </c>
      <c r="Q421" s="8">
        <v>3.68</v>
      </c>
      <c r="R421" s="8">
        <f t="shared" si="40"/>
        <v>53.43</v>
      </c>
    </row>
    <row r="422" spans="1:18" ht="24" customHeight="1" x14ac:dyDescent="0.4">
      <c r="A422" s="10">
        <v>418</v>
      </c>
      <c r="B422" s="4">
        <v>5920006428</v>
      </c>
      <c r="C422" s="3" t="s">
        <v>240</v>
      </c>
      <c r="D422" s="5" t="s">
        <v>241</v>
      </c>
      <c r="E422" s="5" t="s">
        <v>242</v>
      </c>
      <c r="F422" s="3" t="s">
        <v>3464</v>
      </c>
      <c r="G422" s="7">
        <v>277.14999999999998</v>
      </c>
      <c r="H422" s="7">
        <v>18.149999999999999</v>
      </c>
      <c r="I422" s="144">
        <v>12</v>
      </c>
      <c r="J422" s="7">
        <v>3.5</v>
      </c>
      <c r="K422" s="8">
        <f t="shared" si="38"/>
        <v>42</v>
      </c>
      <c r="L422" s="8">
        <f t="shared" si="39"/>
        <v>2.9400000000000004</v>
      </c>
      <c r="M422" s="24">
        <f t="shared" si="41"/>
        <v>44.94</v>
      </c>
      <c r="N422" s="24">
        <f t="shared" si="36"/>
        <v>322.08999999999997</v>
      </c>
      <c r="O422" s="24">
        <f t="shared" si="37"/>
        <v>322.08999999999997</v>
      </c>
      <c r="P422" s="203">
        <v>18.149999999999999</v>
      </c>
      <c r="Q422" s="8">
        <v>2.94</v>
      </c>
      <c r="R422" s="8">
        <f t="shared" si="40"/>
        <v>21.09</v>
      </c>
    </row>
    <row r="423" spans="1:18" ht="24" customHeight="1" x14ac:dyDescent="0.4">
      <c r="A423" s="10">
        <v>419</v>
      </c>
      <c r="B423" s="4">
        <v>5920006429</v>
      </c>
      <c r="C423" s="3" t="s">
        <v>243</v>
      </c>
      <c r="D423" s="5" t="s">
        <v>196</v>
      </c>
      <c r="E423" s="5" t="s">
        <v>244</v>
      </c>
      <c r="F423" s="3" t="s">
        <v>3464</v>
      </c>
      <c r="G423" s="7">
        <v>741.53</v>
      </c>
      <c r="H423" s="7">
        <v>48.53</v>
      </c>
      <c r="I423" s="144">
        <v>28</v>
      </c>
      <c r="J423" s="7">
        <v>3.5</v>
      </c>
      <c r="K423" s="8">
        <f t="shared" si="38"/>
        <v>98</v>
      </c>
      <c r="L423" s="8">
        <f t="shared" si="39"/>
        <v>6.86</v>
      </c>
      <c r="M423" s="24">
        <f t="shared" si="41"/>
        <v>104.86</v>
      </c>
      <c r="N423" s="24">
        <f t="shared" si="36"/>
        <v>846.39</v>
      </c>
      <c r="O423" s="24">
        <f t="shared" si="37"/>
        <v>846.39</v>
      </c>
      <c r="P423" s="203">
        <v>48.53</v>
      </c>
      <c r="Q423" s="8">
        <v>6.86</v>
      </c>
      <c r="R423" s="8">
        <f t="shared" si="40"/>
        <v>55.39</v>
      </c>
    </row>
    <row r="424" spans="1:18" ht="24" customHeight="1" x14ac:dyDescent="0.4">
      <c r="A424" s="10">
        <v>420</v>
      </c>
      <c r="B424" s="4">
        <v>5920006430</v>
      </c>
      <c r="C424" s="3" t="s">
        <v>245</v>
      </c>
      <c r="D424" s="5" t="s">
        <v>196</v>
      </c>
      <c r="E424" s="5" t="s">
        <v>246</v>
      </c>
      <c r="F424" s="3" t="s">
        <v>3464</v>
      </c>
      <c r="G424" s="7">
        <v>404.48</v>
      </c>
      <c r="H424" s="7">
        <v>26.48</v>
      </c>
      <c r="I424" s="144">
        <v>0</v>
      </c>
      <c r="J424" s="7">
        <v>3.5</v>
      </c>
      <c r="K424" s="8">
        <f t="shared" si="38"/>
        <v>0</v>
      </c>
      <c r="L424" s="8">
        <f t="shared" si="39"/>
        <v>0</v>
      </c>
      <c r="M424" s="24">
        <f t="shared" si="41"/>
        <v>0</v>
      </c>
      <c r="N424" s="24">
        <f t="shared" si="36"/>
        <v>404.48</v>
      </c>
      <c r="O424" s="24">
        <f t="shared" si="37"/>
        <v>404.48</v>
      </c>
      <c r="P424" s="203">
        <v>26.48</v>
      </c>
      <c r="Q424" s="8">
        <v>0</v>
      </c>
      <c r="R424" s="8">
        <f t="shared" si="40"/>
        <v>26.48</v>
      </c>
    </row>
    <row r="425" spans="1:18" ht="24" customHeight="1" x14ac:dyDescent="0.4">
      <c r="A425" s="10">
        <v>421</v>
      </c>
      <c r="B425" s="4">
        <v>5920006431</v>
      </c>
      <c r="C425" s="3" t="s">
        <v>198</v>
      </c>
      <c r="D425" s="5" t="s">
        <v>196</v>
      </c>
      <c r="E425" s="5" t="s">
        <v>199</v>
      </c>
      <c r="F425" s="3" t="s">
        <v>3464</v>
      </c>
      <c r="G425" s="7">
        <v>337.06</v>
      </c>
      <c r="H425" s="7">
        <v>22.06</v>
      </c>
      <c r="I425" s="144">
        <v>16</v>
      </c>
      <c r="J425" s="7">
        <v>3.5</v>
      </c>
      <c r="K425" s="8">
        <f t="shared" si="38"/>
        <v>56</v>
      </c>
      <c r="L425" s="8">
        <f t="shared" si="39"/>
        <v>3.9200000000000004</v>
      </c>
      <c r="M425" s="24">
        <f t="shared" si="41"/>
        <v>59.92</v>
      </c>
      <c r="N425" s="24">
        <f t="shared" si="36"/>
        <v>396.98</v>
      </c>
      <c r="O425" s="24">
        <f t="shared" si="37"/>
        <v>396.98</v>
      </c>
      <c r="P425" s="203">
        <v>22.06</v>
      </c>
      <c r="Q425" s="8">
        <v>3.92</v>
      </c>
      <c r="R425" s="8">
        <f t="shared" si="40"/>
        <v>25.979999999999997</v>
      </c>
    </row>
    <row r="426" spans="1:18" ht="24" customHeight="1" x14ac:dyDescent="0.4">
      <c r="A426" s="10">
        <v>422</v>
      </c>
      <c r="B426" s="4">
        <v>5920006432</v>
      </c>
      <c r="C426" s="3" t="s">
        <v>175</v>
      </c>
      <c r="D426" s="5" t="s">
        <v>176</v>
      </c>
      <c r="E426" s="5" t="s">
        <v>177</v>
      </c>
      <c r="F426" s="3" t="s">
        <v>3468</v>
      </c>
      <c r="G426" s="7">
        <v>805.19</v>
      </c>
      <c r="H426" s="7">
        <v>52.69</v>
      </c>
      <c r="I426" s="144">
        <v>46</v>
      </c>
      <c r="J426" s="7">
        <v>3.5</v>
      </c>
      <c r="K426" s="8">
        <f t="shared" si="38"/>
        <v>161</v>
      </c>
      <c r="L426" s="8">
        <f t="shared" si="39"/>
        <v>11.270000000000001</v>
      </c>
      <c r="M426" s="24">
        <f t="shared" si="41"/>
        <v>172.27</v>
      </c>
      <c r="N426" s="24">
        <f t="shared" si="36"/>
        <v>977.46</v>
      </c>
      <c r="O426" s="24">
        <f t="shared" si="37"/>
        <v>977.46</v>
      </c>
      <c r="P426" s="203">
        <v>52.69</v>
      </c>
      <c r="Q426" s="8">
        <v>11.27</v>
      </c>
      <c r="R426" s="8">
        <f t="shared" si="40"/>
        <v>63.959999999999994</v>
      </c>
    </row>
    <row r="427" spans="1:18" ht="24" customHeight="1" x14ac:dyDescent="0.4">
      <c r="A427" s="10">
        <v>423</v>
      </c>
      <c r="B427" s="4">
        <v>5920006433</v>
      </c>
      <c r="C427" s="3" t="s">
        <v>172</v>
      </c>
      <c r="D427" s="5" t="s">
        <v>173</v>
      </c>
      <c r="E427" s="5" t="s">
        <v>174</v>
      </c>
      <c r="F427" s="3" t="s">
        <v>3465</v>
      </c>
      <c r="G427" s="7">
        <v>52.43</v>
      </c>
      <c r="H427" s="7">
        <v>3.43</v>
      </c>
      <c r="I427" s="144">
        <v>16</v>
      </c>
      <c r="J427" s="7">
        <v>3.5</v>
      </c>
      <c r="K427" s="8">
        <f t="shared" si="38"/>
        <v>56</v>
      </c>
      <c r="L427" s="8">
        <f t="shared" si="39"/>
        <v>3.9200000000000004</v>
      </c>
      <c r="M427" s="24">
        <f t="shared" si="41"/>
        <v>59.92</v>
      </c>
      <c r="N427" s="24">
        <f t="shared" si="36"/>
        <v>112.35</v>
      </c>
      <c r="O427" s="24">
        <f t="shared" si="37"/>
        <v>112.35</v>
      </c>
      <c r="P427" s="203">
        <v>3.43</v>
      </c>
      <c r="Q427" s="8">
        <v>3.92</v>
      </c>
      <c r="R427" s="8">
        <f t="shared" si="40"/>
        <v>7.35</v>
      </c>
    </row>
    <row r="428" spans="1:18" ht="24" customHeight="1" x14ac:dyDescent="0.4">
      <c r="A428" s="10">
        <v>424</v>
      </c>
      <c r="B428" s="4">
        <v>5920006434</v>
      </c>
      <c r="C428" s="3" t="s">
        <v>195</v>
      </c>
      <c r="D428" s="5" t="s">
        <v>196</v>
      </c>
      <c r="E428" s="5" t="s">
        <v>197</v>
      </c>
      <c r="F428" s="3" t="s">
        <v>3471</v>
      </c>
      <c r="G428" s="7">
        <v>172.27</v>
      </c>
      <c r="H428" s="7">
        <v>11.27</v>
      </c>
      <c r="I428" s="144">
        <v>21</v>
      </c>
      <c r="J428" s="7">
        <v>3.5</v>
      </c>
      <c r="K428" s="8">
        <f t="shared" si="38"/>
        <v>73.5</v>
      </c>
      <c r="L428" s="8">
        <f t="shared" si="39"/>
        <v>5.1450000000000005</v>
      </c>
      <c r="M428" s="24">
        <f t="shared" si="41"/>
        <v>78.650000000000006</v>
      </c>
      <c r="N428" s="24">
        <f t="shared" si="36"/>
        <v>250.92000000000002</v>
      </c>
      <c r="O428" s="24">
        <f t="shared" si="37"/>
        <v>250.92000000000002</v>
      </c>
      <c r="P428" s="203">
        <v>11.27</v>
      </c>
      <c r="Q428" s="8">
        <v>5.15</v>
      </c>
      <c r="R428" s="8">
        <f t="shared" si="40"/>
        <v>16.420000000000002</v>
      </c>
    </row>
    <row r="429" spans="1:18" ht="24" customHeight="1" x14ac:dyDescent="0.4">
      <c r="A429" s="10">
        <v>425</v>
      </c>
      <c r="B429" s="4">
        <v>5920006435</v>
      </c>
      <c r="C429" s="3" t="s">
        <v>203</v>
      </c>
      <c r="D429" s="5" t="s">
        <v>201</v>
      </c>
      <c r="E429" s="5" t="s">
        <v>204</v>
      </c>
      <c r="F429" s="3" t="s">
        <v>3468</v>
      </c>
      <c r="G429" s="7">
        <v>606.70000000000005</v>
      </c>
      <c r="H429" s="7">
        <v>39.700000000000003</v>
      </c>
      <c r="I429" s="144">
        <v>47</v>
      </c>
      <c r="J429" s="7">
        <v>3.5</v>
      </c>
      <c r="K429" s="8">
        <f t="shared" si="38"/>
        <v>164.5</v>
      </c>
      <c r="L429" s="8">
        <f t="shared" si="39"/>
        <v>11.515000000000001</v>
      </c>
      <c r="M429" s="24">
        <f t="shared" si="41"/>
        <v>176.01999999999998</v>
      </c>
      <c r="N429" s="24">
        <f t="shared" si="36"/>
        <v>782.72</v>
      </c>
      <c r="O429" s="24">
        <f t="shared" si="37"/>
        <v>782.72</v>
      </c>
      <c r="P429" s="203">
        <v>39.700000000000003</v>
      </c>
      <c r="Q429" s="8">
        <v>11.52</v>
      </c>
      <c r="R429" s="8">
        <f t="shared" si="40"/>
        <v>51.22</v>
      </c>
    </row>
    <row r="430" spans="1:18" ht="24" customHeight="1" x14ac:dyDescent="0.4">
      <c r="A430" s="10">
        <v>426</v>
      </c>
      <c r="B430" s="4">
        <v>5920006436</v>
      </c>
      <c r="C430" s="3" t="s">
        <v>200</v>
      </c>
      <c r="D430" s="5" t="s">
        <v>201</v>
      </c>
      <c r="E430" s="5" t="s">
        <v>202</v>
      </c>
      <c r="F430" s="3" t="s">
        <v>3468</v>
      </c>
      <c r="G430" s="7">
        <v>284.63</v>
      </c>
      <c r="H430" s="7">
        <v>18.63</v>
      </c>
      <c r="I430" s="144">
        <v>16</v>
      </c>
      <c r="J430" s="7">
        <v>3.5</v>
      </c>
      <c r="K430" s="8">
        <f t="shared" si="38"/>
        <v>56</v>
      </c>
      <c r="L430" s="8">
        <f t="shared" si="39"/>
        <v>3.9200000000000004</v>
      </c>
      <c r="M430" s="24">
        <f t="shared" si="41"/>
        <v>59.92</v>
      </c>
      <c r="N430" s="24">
        <f t="shared" si="36"/>
        <v>344.55</v>
      </c>
      <c r="O430" s="24">
        <f t="shared" si="37"/>
        <v>344.55</v>
      </c>
      <c r="P430" s="203">
        <v>18.63</v>
      </c>
      <c r="Q430" s="8">
        <v>3.92</v>
      </c>
      <c r="R430" s="8">
        <f t="shared" si="40"/>
        <v>22.549999999999997</v>
      </c>
    </row>
    <row r="431" spans="1:18" ht="24" customHeight="1" x14ac:dyDescent="0.4">
      <c r="A431" s="10">
        <v>427</v>
      </c>
      <c r="B431" s="4">
        <v>5920006437</v>
      </c>
      <c r="C431" s="3" t="s">
        <v>168</v>
      </c>
      <c r="D431" s="5" t="s">
        <v>169</v>
      </c>
      <c r="E431" s="5" t="s">
        <v>170</v>
      </c>
      <c r="F431" s="3" t="s">
        <v>3467</v>
      </c>
      <c r="G431" s="7">
        <v>681.6</v>
      </c>
      <c r="H431" s="7">
        <v>44.6</v>
      </c>
      <c r="I431" s="144">
        <v>61</v>
      </c>
      <c r="J431" s="7">
        <v>3.5</v>
      </c>
      <c r="K431" s="8">
        <f t="shared" si="38"/>
        <v>213.5</v>
      </c>
      <c r="L431" s="8">
        <f t="shared" si="39"/>
        <v>14.945000000000002</v>
      </c>
      <c r="M431" s="24">
        <f t="shared" si="41"/>
        <v>228.45</v>
      </c>
      <c r="N431" s="24">
        <f t="shared" si="36"/>
        <v>910.05</v>
      </c>
      <c r="O431" s="24">
        <f t="shared" si="37"/>
        <v>910.05</v>
      </c>
      <c r="P431" s="203">
        <v>44.6</v>
      </c>
      <c r="Q431" s="8">
        <v>14.95</v>
      </c>
      <c r="R431" s="8">
        <f t="shared" si="40"/>
        <v>59.55</v>
      </c>
    </row>
    <row r="432" spans="1:18" ht="24" customHeight="1" x14ac:dyDescent="0.4">
      <c r="A432" s="10">
        <v>428</v>
      </c>
      <c r="B432" s="4">
        <v>5920006438</v>
      </c>
      <c r="C432" s="3" t="s">
        <v>250</v>
      </c>
      <c r="D432" s="5" t="s">
        <v>248</v>
      </c>
      <c r="E432" s="5" t="s">
        <v>251</v>
      </c>
      <c r="F432" s="3" t="s">
        <v>3464</v>
      </c>
      <c r="G432" s="7">
        <v>37.47</v>
      </c>
      <c r="H432" s="7">
        <v>2.4700000000000002</v>
      </c>
      <c r="I432" s="144">
        <v>2</v>
      </c>
      <c r="J432" s="7">
        <v>3.5</v>
      </c>
      <c r="K432" s="8">
        <f t="shared" si="38"/>
        <v>7</v>
      </c>
      <c r="L432" s="8">
        <f t="shared" si="39"/>
        <v>0.49000000000000005</v>
      </c>
      <c r="M432" s="24">
        <f t="shared" si="41"/>
        <v>7.49</v>
      </c>
      <c r="N432" s="24">
        <f t="shared" si="36"/>
        <v>44.96</v>
      </c>
      <c r="O432" s="24">
        <f t="shared" si="37"/>
        <v>44.96</v>
      </c>
      <c r="P432" s="203">
        <v>2.4700000000000002</v>
      </c>
      <c r="Q432" s="8">
        <v>0.49</v>
      </c>
      <c r="R432" s="8">
        <f t="shared" si="40"/>
        <v>2.96</v>
      </c>
    </row>
    <row r="433" spans="1:18" ht="24" customHeight="1" x14ac:dyDescent="0.4">
      <c r="A433" s="10">
        <v>429</v>
      </c>
      <c r="B433" s="4">
        <v>5920006439</v>
      </c>
      <c r="C433" s="3" t="s">
        <v>252</v>
      </c>
      <c r="D433" s="5" t="s">
        <v>248</v>
      </c>
      <c r="E433" s="5" t="s">
        <v>253</v>
      </c>
      <c r="F433" s="3" t="s">
        <v>3464</v>
      </c>
      <c r="G433" s="7">
        <v>131.09</v>
      </c>
      <c r="H433" s="7">
        <v>8.59</v>
      </c>
      <c r="I433" s="144">
        <v>6</v>
      </c>
      <c r="J433" s="7">
        <v>3.5</v>
      </c>
      <c r="K433" s="8">
        <f t="shared" si="38"/>
        <v>21</v>
      </c>
      <c r="L433" s="8">
        <f t="shared" si="39"/>
        <v>1.4700000000000002</v>
      </c>
      <c r="M433" s="24">
        <f t="shared" si="41"/>
        <v>22.47</v>
      </c>
      <c r="N433" s="24">
        <f t="shared" si="36"/>
        <v>153.56</v>
      </c>
      <c r="O433" s="24">
        <f t="shared" si="37"/>
        <v>153.56</v>
      </c>
      <c r="P433" s="203">
        <v>8.59</v>
      </c>
      <c r="Q433" s="8">
        <v>1.47</v>
      </c>
      <c r="R433" s="8">
        <f t="shared" si="40"/>
        <v>10.06</v>
      </c>
    </row>
    <row r="434" spans="1:18" ht="24" customHeight="1" x14ac:dyDescent="0.4">
      <c r="A434" s="10">
        <v>430</v>
      </c>
      <c r="B434" s="4">
        <v>5920006440</v>
      </c>
      <c r="C434" s="3" t="s">
        <v>254</v>
      </c>
      <c r="D434" s="5" t="s">
        <v>248</v>
      </c>
      <c r="E434" s="5" t="s">
        <v>255</v>
      </c>
      <c r="F434" s="3" t="s">
        <v>3464</v>
      </c>
      <c r="G434" s="7">
        <v>119.86</v>
      </c>
      <c r="H434" s="7">
        <v>7.86</v>
      </c>
      <c r="I434" s="144">
        <v>8</v>
      </c>
      <c r="J434" s="7">
        <v>3.5</v>
      </c>
      <c r="K434" s="8">
        <f t="shared" si="38"/>
        <v>28</v>
      </c>
      <c r="L434" s="8">
        <f t="shared" si="39"/>
        <v>1.9600000000000002</v>
      </c>
      <c r="M434" s="24">
        <f t="shared" si="41"/>
        <v>29.96</v>
      </c>
      <c r="N434" s="24">
        <f t="shared" si="36"/>
        <v>149.82</v>
      </c>
      <c r="O434" s="24">
        <f t="shared" si="37"/>
        <v>149.82</v>
      </c>
      <c r="P434" s="203">
        <v>7.86</v>
      </c>
      <c r="Q434" s="8">
        <v>1.96</v>
      </c>
      <c r="R434" s="8">
        <f t="shared" si="40"/>
        <v>9.82</v>
      </c>
    </row>
    <row r="435" spans="1:18" ht="24" customHeight="1" x14ac:dyDescent="0.4">
      <c r="A435" s="10">
        <v>431</v>
      </c>
      <c r="B435" s="4">
        <v>5920006441</v>
      </c>
      <c r="C435" s="3" t="s">
        <v>256</v>
      </c>
      <c r="D435" s="5" t="s">
        <v>248</v>
      </c>
      <c r="E435" s="5" t="s">
        <v>257</v>
      </c>
      <c r="F435" s="3" t="s">
        <v>3464</v>
      </c>
      <c r="G435" s="7">
        <v>711.57</v>
      </c>
      <c r="H435" s="7">
        <v>46.57</v>
      </c>
      <c r="I435" s="144">
        <v>30</v>
      </c>
      <c r="J435" s="7">
        <v>3.5</v>
      </c>
      <c r="K435" s="8">
        <f t="shared" si="38"/>
        <v>105</v>
      </c>
      <c r="L435" s="8">
        <f t="shared" si="39"/>
        <v>7.3500000000000005</v>
      </c>
      <c r="M435" s="24">
        <f t="shared" si="41"/>
        <v>112.35</v>
      </c>
      <c r="N435" s="24">
        <f t="shared" si="36"/>
        <v>823.92000000000007</v>
      </c>
      <c r="O435" s="24">
        <f t="shared" si="37"/>
        <v>823.92000000000007</v>
      </c>
      <c r="P435" s="203">
        <v>46.57</v>
      </c>
      <c r="Q435" s="8">
        <v>7.35</v>
      </c>
      <c r="R435" s="8">
        <f t="shared" si="40"/>
        <v>53.92</v>
      </c>
    </row>
    <row r="436" spans="1:18" ht="24" customHeight="1" x14ac:dyDescent="0.4">
      <c r="A436" s="10">
        <v>432</v>
      </c>
      <c r="B436" s="4">
        <v>5920006442</v>
      </c>
      <c r="C436" s="3" t="s">
        <v>258</v>
      </c>
      <c r="D436" s="5" t="s">
        <v>248</v>
      </c>
      <c r="E436" s="5" t="s">
        <v>259</v>
      </c>
      <c r="F436" s="3" t="s">
        <v>3464</v>
      </c>
      <c r="G436" s="7">
        <v>119.87</v>
      </c>
      <c r="H436" s="7">
        <v>7.87</v>
      </c>
      <c r="I436" s="144">
        <v>3</v>
      </c>
      <c r="J436" s="7">
        <v>3.5</v>
      </c>
      <c r="K436" s="8">
        <f t="shared" si="38"/>
        <v>10.5</v>
      </c>
      <c r="L436" s="8">
        <f t="shared" si="39"/>
        <v>0.7350000000000001</v>
      </c>
      <c r="M436" s="24">
        <f t="shared" si="41"/>
        <v>11.24</v>
      </c>
      <c r="N436" s="24">
        <f t="shared" si="36"/>
        <v>131.11000000000001</v>
      </c>
      <c r="O436" s="24">
        <f t="shared" si="37"/>
        <v>131.11000000000001</v>
      </c>
      <c r="P436" s="203">
        <v>7.87</v>
      </c>
      <c r="Q436" s="8">
        <v>0.74</v>
      </c>
      <c r="R436" s="8">
        <f t="shared" si="40"/>
        <v>8.61</v>
      </c>
    </row>
    <row r="437" spans="1:18" ht="24" customHeight="1" x14ac:dyDescent="0.4">
      <c r="A437" s="10">
        <v>433</v>
      </c>
      <c r="B437" s="4">
        <v>5920006443</v>
      </c>
      <c r="C437" s="3" t="s">
        <v>260</v>
      </c>
      <c r="D437" s="5" t="s">
        <v>248</v>
      </c>
      <c r="E437" s="5" t="s">
        <v>261</v>
      </c>
      <c r="F437" s="3" t="s">
        <v>3464</v>
      </c>
      <c r="G437" s="7">
        <v>662.88</v>
      </c>
      <c r="H437" s="7">
        <v>43.38</v>
      </c>
      <c r="I437" s="144">
        <v>19</v>
      </c>
      <c r="J437" s="7">
        <v>3.5</v>
      </c>
      <c r="K437" s="8">
        <f t="shared" si="38"/>
        <v>66.5</v>
      </c>
      <c r="L437" s="8">
        <f t="shared" si="39"/>
        <v>4.6550000000000002</v>
      </c>
      <c r="M437" s="24">
        <f t="shared" si="41"/>
        <v>71.160000000000011</v>
      </c>
      <c r="N437" s="24">
        <f t="shared" si="36"/>
        <v>734.04</v>
      </c>
      <c r="O437" s="24">
        <f t="shared" si="37"/>
        <v>734.04</v>
      </c>
      <c r="P437" s="203">
        <v>43.38</v>
      </c>
      <c r="Q437" s="8">
        <v>4.66</v>
      </c>
      <c r="R437" s="8">
        <f t="shared" si="40"/>
        <v>48.040000000000006</v>
      </c>
    </row>
    <row r="438" spans="1:18" ht="24" customHeight="1" x14ac:dyDescent="0.4">
      <c r="A438" s="10">
        <v>434</v>
      </c>
      <c r="B438" s="4">
        <v>5920006444</v>
      </c>
      <c r="C438" s="3" t="s">
        <v>769</v>
      </c>
      <c r="D438" s="5" t="s">
        <v>2189</v>
      </c>
      <c r="E438" s="5" t="s">
        <v>770</v>
      </c>
      <c r="F438" s="3" t="s">
        <v>3464</v>
      </c>
      <c r="G438" s="7">
        <v>374.52</v>
      </c>
      <c r="H438" s="7">
        <v>24.52</v>
      </c>
      <c r="I438" s="144">
        <v>20</v>
      </c>
      <c r="J438" s="7">
        <v>3.5</v>
      </c>
      <c r="K438" s="8">
        <f t="shared" si="38"/>
        <v>70</v>
      </c>
      <c r="L438" s="8">
        <f t="shared" si="39"/>
        <v>4.9000000000000004</v>
      </c>
      <c r="M438" s="24">
        <f t="shared" si="41"/>
        <v>74.900000000000006</v>
      </c>
      <c r="N438" s="24">
        <f t="shared" si="36"/>
        <v>449.41999999999996</v>
      </c>
      <c r="O438" s="24">
        <f t="shared" si="37"/>
        <v>449.41999999999996</v>
      </c>
      <c r="P438" s="203">
        <v>24.52</v>
      </c>
      <c r="Q438" s="8">
        <v>4.9000000000000004</v>
      </c>
      <c r="R438" s="8">
        <f t="shared" si="40"/>
        <v>29.42</v>
      </c>
    </row>
    <row r="439" spans="1:18" ht="24" customHeight="1" x14ac:dyDescent="0.4">
      <c r="A439" s="10">
        <v>435</v>
      </c>
      <c r="B439" s="4">
        <v>5920006445</v>
      </c>
      <c r="C439" s="3" t="s">
        <v>737</v>
      </c>
      <c r="D439" s="5" t="s">
        <v>2258</v>
      </c>
      <c r="E439" s="5" t="s">
        <v>738</v>
      </c>
      <c r="F439" s="3" t="s">
        <v>18</v>
      </c>
      <c r="G439" s="7">
        <v>0</v>
      </c>
      <c r="H439" s="7">
        <v>0</v>
      </c>
      <c r="I439" s="144">
        <v>10</v>
      </c>
      <c r="J439" s="7">
        <v>3.5</v>
      </c>
      <c r="K439" s="8">
        <f t="shared" si="38"/>
        <v>35</v>
      </c>
      <c r="L439" s="8">
        <f t="shared" si="39"/>
        <v>2.4500000000000002</v>
      </c>
      <c r="M439" s="24">
        <f t="shared" si="41"/>
        <v>37.450000000000003</v>
      </c>
      <c r="N439" s="24">
        <f t="shared" si="36"/>
        <v>37.450000000000003</v>
      </c>
      <c r="O439" s="24">
        <f t="shared" si="37"/>
        <v>37.450000000000003</v>
      </c>
      <c r="P439" s="203">
        <v>0</v>
      </c>
      <c r="Q439" s="8">
        <v>2.4500000000000002</v>
      </c>
      <c r="R439" s="8">
        <f t="shared" si="40"/>
        <v>2.4500000000000002</v>
      </c>
    </row>
    <row r="440" spans="1:18" ht="24" customHeight="1" x14ac:dyDescent="0.4">
      <c r="A440" s="10">
        <v>436</v>
      </c>
      <c r="B440" s="4">
        <v>5920006446</v>
      </c>
      <c r="C440" s="3" t="s">
        <v>767</v>
      </c>
      <c r="D440" s="5" t="s">
        <v>3576</v>
      </c>
      <c r="E440" s="5" t="s">
        <v>768</v>
      </c>
      <c r="F440" s="3" t="s">
        <v>3465</v>
      </c>
      <c r="G440" s="7">
        <v>63.67</v>
      </c>
      <c r="H440" s="7">
        <v>4.17</v>
      </c>
      <c r="I440" s="144">
        <v>20</v>
      </c>
      <c r="J440" s="7">
        <v>3.5</v>
      </c>
      <c r="K440" s="8">
        <f t="shared" si="38"/>
        <v>70</v>
      </c>
      <c r="L440" s="8">
        <f t="shared" si="39"/>
        <v>4.9000000000000004</v>
      </c>
      <c r="M440" s="24">
        <f t="shared" si="41"/>
        <v>74.900000000000006</v>
      </c>
      <c r="N440" s="24">
        <f t="shared" si="36"/>
        <v>138.57</v>
      </c>
      <c r="O440" s="24">
        <f t="shared" si="37"/>
        <v>138.57</v>
      </c>
      <c r="P440" s="203">
        <v>4.17</v>
      </c>
      <c r="Q440" s="8">
        <v>4.9000000000000004</v>
      </c>
      <c r="R440" s="8">
        <f t="shared" si="40"/>
        <v>9.07</v>
      </c>
    </row>
    <row r="441" spans="1:18" ht="24" customHeight="1" x14ac:dyDescent="0.4">
      <c r="A441" s="10">
        <v>437</v>
      </c>
      <c r="B441" s="4">
        <v>5920006447</v>
      </c>
      <c r="C441" s="3" t="s">
        <v>764</v>
      </c>
      <c r="D441" s="5" t="s">
        <v>765</v>
      </c>
      <c r="E441" s="5" t="s">
        <v>766</v>
      </c>
      <c r="F441" s="11" t="s">
        <v>18</v>
      </c>
      <c r="G441" s="7">
        <v>0</v>
      </c>
      <c r="H441" s="7">
        <v>0</v>
      </c>
      <c r="I441" s="144">
        <v>14</v>
      </c>
      <c r="J441" s="7">
        <v>3.5</v>
      </c>
      <c r="K441" s="8">
        <f t="shared" si="38"/>
        <v>49</v>
      </c>
      <c r="L441" s="8">
        <f t="shared" si="39"/>
        <v>3.43</v>
      </c>
      <c r="M441" s="24">
        <f t="shared" si="41"/>
        <v>52.43</v>
      </c>
      <c r="N441" s="24">
        <f t="shared" si="36"/>
        <v>52.43</v>
      </c>
      <c r="O441" s="24">
        <f t="shared" si="37"/>
        <v>52.43</v>
      </c>
      <c r="P441" s="203">
        <v>0</v>
      </c>
      <c r="Q441" s="8">
        <v>3.43</v>
      </c>
      <c r="R441" s="8">
        <f t="shared" si="40"/>
        <v>3.43</v>
      </c>
    </row>
    <row r="442" spans="1:18" ht="24" customHeight="1" x14ac:dyDescent="0.4">
      <c r="A442" s="10">
        <v>438</v>
      </c>
      <c r="B442" s="4">
        <v>5920006448</v>
      </c>
      <c r="C442" s="3" t="s">
        <v>762</v>
      </c>
      <c r="D442" s="5" t="s">
        <v>3577</v>
      </c>
      <c r="E442" s="5" t="s">
        <v>763</v>
      </c>
      <c r="F442" s="3" t="s">
        <v>18</v>
      </c>
      <c r="G442" s="7">
        <v>0</v>
      </c>
      <c r="H442" s="7">
        <v>0</v>
      </c>
      <c r="I442" s="144">
        <v>20</v>
      </c>
      <c r="J442" s="7">
        <v>3.5</v>
      </c>
      <c r="K442" s="8">
        <f t="shared" si="38"/>
        <v>70</v>
      </c>
      <c r="L442" s="8">
        <f t="shared" si="39"/>
        <v>4.9000000000000004</v>
      </c>
      <c r="M442" s="24">
        <f t="shared" si="41"/>
        <v>74.900000000000006</v>
      </c>
      <c r="N442" s="24">
        <f t="shared" si="36"/>
        <v>74.900000000000006</v>
      </c>
      <c r="O442" s="24">
        <f t="shared" si="37"/>
        <v>74.900000000000006</v>
      </c>
      <c r="P442" s="203">
        <v>0</v>
      </c>
      <c r="Q442" s="8">
        <v>4.9000000000000004</v>
      </c>
      <c r="R442" s="8">
        <f t="shared" si="40"/>
        <v>4.9000000000000004</v>
      </c>
    </row>
    <row r="443" spans="1:18" ht="24" customHeight="1" x14ac:dyDescent="0.4">
      <c r="A443" s="10">
        <v>439</v>
      </c>
      <c r="B443" s="4">
        <v>5920006449</v>
      </c>
      <c r="C443" s="3" t="s">
        <v>758</v>
      </c>
      <c r="D443" s="5" t="s">
        <v>3578</v>
      </c>
      <c r="E443" s="5" t="s">
        <v>759</v>
      </c>
      <c r="F443" s="11" t="s">
        <v>3464</v>
      </c>
      <c r="G443" s="7">
        <v>213.48</v>
      </c>
      <c r="H443" s="7">
        <v>13.98</v>
      </c>
      <c r="I443" s="144">
        <v>11</v>
      </c>
      <c r="J443" s="7">
        <v>3.5</v>
      </c>
      <c r="K443" s="8">
        <f t="shared" si="38"/>
        <v>38.5</v>
      </c>
      <c r="L443" s="8">
        <f t="shared" si="39"/>
        <v>2.6950000000000003</v>
      </c>
      <c r="M443" s="24">
        <f t="shared" si="41"/>
        <v>41.199999999999996</v>
      </c>
      <c r="N443" s="24">
        <f t="shared" si="36"/>
        <v>254.67999999999998</v>
      </c>
      <c r="O443" s="24">
        <f t="shared" si="37"/>
        <v>254.67999999999998</v>
      </c>
      <c r="P443" s="203">
        <v>13.98</v>
      </c>
      <c r="Q443" s="8">
        <v>2.7</v>
      </c>
      <c r="R443" s="8">
        <f t="shared" si="40"/>
        <v>16.68</v>
      </c>
    </row>
    <row r="444" spans="1:18" ht="24" customHeight="1" x14ac:dyDescent="0.4">
      <c r="A444" s="10">
        <v>440</v>
      </c>
      <c r="B444" s="4">
        <v>5920006450</v>
      </c>
      <c r="C444" s="3" t="s">
        <v>756</v>
      </c>
      <c r="D444" s="5" t="s">
        <v>3579</v>
      </c>
      <c r="E444" s="5" t="s">
        <v>757</v>
      </c>
      <c r="F444" s="3" t="s">
        <v>3464</v>
      </c>
      <c r="G444" s="7">
        <v>250.93</v>
      </c>
      <c r="H444" s="7">
        <v>16.43</v>
      </c>
      <c r="I444" s="144">
        <v>11</v>
      </c>
      <c r="J444" s="7">
        <v>3.5</v>
      </c>
      <c r="K444" s="8">
        <f t="shared" si="38"/>
        <v>38.5</v>
      </c>
      <c r="L444" s="8">
        <f t="shared" si="39"/>
        <v>2.6950000000000003</v>
      </c>
      <c r="M444" s="24">
        <f t="shared" si="41"/>
        <v>41.199999999999996</v>
      </c>
      <c r="N444" s="24">
        <f t="shared" si="36"/>
        <v>292.13</v>
      </c>
      <c r="O444" s="24">
        <f t="shared" si="37"/>
        <v>292.13</v>
      </c>
      <c r="P444" s="203">
        <v>16.43</v>
      </c>
      <c r="Q444" s="8">
        <v>2.7</v>
      </c>
      <c r="R444" s="8">
        <f t="shared" si="40"/>
        <v>19.13</v>
      </c>
    </row>
    <row r="445" spans="1:18" ht="24" customHeight="1" x14ac:dyDescent="0.4">
      <c r="A445" s="10">
        <v>441</v>
      </c>
      <c r="B445" s="4">
        <v>5920006451</v>
      </c>
      <c r="C445" s="3" t="s">
        <v>754</v>
      </c>
      <c r="D445" s="5" t="s">
        <v>3580</v>
      </c>
      <c r="E445" s="5" t="s">
        <v>755</v>
      </c>
      <c r="F445" s="11" t="s">
        <v>18</v>
      </c>
      <c r="G445" s="7">
        <v>0</v>
      </c>
      <c r="H445" s="7">
        <v>0</v>
      </c>
      <c r="I445" s="144">
        <v>25</v>
      </c>
      <c r="J445" s="7">
        <v>3.5</v>
      </c>
      <c r="K445" s="8">
        <f t="shared" si="38"/>
        <v>87.5</v>
      </c>
      <c r="L445" s="8">
        <f t="shared" si="39"/>
        <v>6.1250000000000009</v>
      </c>
      <c r="M445" s="24">
        <f t="shared" si="41"/>
        <v>93.63000000000001</v>
      </c>
      <c r="N445" s="24">
        <f t="shared" si="36"/>
        <v>93.63000000000001</v>
      </c>
      <c r="O445" s="24">
        <f t="shared" si="37"/>
        <v>93.63000000000001</v>
      </c>
      <c r="P445" s="203">
        <v>0</v>
      </c>
      <c r="Q445" s="8">
        <v>6.13</v>
      </c>
      <c r="R445" s="8">
        <f t="shared" si="40"/>
        <v>6.13</v>
      </c>
    </row>
    <row r="446" spans="1:18" ht="24" customHeight="1" x14ac:dyDescent="0.4">
      <c r="A446" s="10">
        <v>442</v>
      </c>
      <c r="B446" s="4">
        <v>5920006452</v>
      </c>
      <c r="C446" s="3" t="s">
        <v>748</v>
      </c>
      <c r="D446" s="5" t="s">
        <v>749</v>
      </c>
      <c r="E446" s="5" t="s">
        <v>750</v>
      </c>
      <c r="F446" s="11" t="s">
        <v>18</v>
      </c>
      <c r="G446" s="7">
        <v>0</v>
      </c>
      <c r="H446" s="7">
        <v>0</v>
      </c>
      <c r="I446" s="144">
        <v>7</v>
      </c>
      <c r="J446" s="7">
        <v>3.5</v>
      </c>
      <c r="K446" s="8">
        <f t="shared" si="38"/>
        <v>24.5</v>
      </c>
      <c r="L446" s="8">
        <f t="shared" si="39"/>
        <v>1.7150000000000001</v>
      </c>
      <c r="M446" s="24">
        <f t="shared" si="41"/>
        <v>26.220000000000002</v>
      </c>
      <c r="N446" s="24">
        <f t="shared" si="36"/>
        <v>26.220000000000002</v>
      </c>
      <c r="O446" s="24">
        <f t="shared" si="37"/>
        <v>26.220000000000002</v>
      </c>
      <c r="P446" s="203">
        <v>0</v>
      </c>
      <c r="Q446" s="8">
        <v>1.72</v>
      </c>
      <c r="R446" s="8">
        <f t="shared" si="40"/>
        <v>1.72</v>
      </c>
    </row>
    <row r="447" spans="1:18" ht="24" customHeight="1" x14ac:dyDescent="0.4">
      <c r="A447" s="10">
        <v>443</v>
      </c>
      <c r="B447" s="4">
        <v>5920006453</v>
      </c>
      <c r="C447" s="3" t="s">
        <v>745</v>
      </c>
      <c r="D447" s="5" t="s">
        <v>746</v>
      </c>
      <c r="E447" s="5" t="s">
        <v>747</v>
      </c>
      <c r="F447" s="11" t="s">
        <v>18</v>
      </c>
      <c r="G447" s="7">
        <v>0</v>
      </c>
      <c r="H447" s="7">
        <v>0</v>
      </c>
      <c r="I447" s="144">
        <v>2</v>
      </c>
      <c r="J447" s="7">
        <v>3.5</v>
      </c>
      <c r="K447" s="8">
        <f t="shared" si="38"/>
        <v>7</v>
      </c>
      <c r="L447" s="8">
        <f t="shared" si="39"/>
        <v>0.49000000000000005</v>
      </c>
      <c r="M447" s="24">
        <f t="shared" si="41"/>
        <v>7.49</v>
      </c>
      <c r="N447" s="24">
        <f t="shared" si="36"/>
        <v>7.49</v>
      </c>
      <c r="O447" s="24">
        <f t="shared" si="37"/>
        <v>7.49</v>
      </c>
      <c r="P447" s="203">
        <v>0</v>
      </c>
      <c r="Q447" s="8">
        <v>0.49</v>
      </c>
      <c r="R447" s="8">
        <f t="shared" si="40"/>
        <v>0.49</v>
      </c>
    </row>
    <row r="448" spans="1:18" ht="24" customHeight="1" x14ac:dyDescent="0.4">
      <c r="A448" s="10">
        <v>444</v>
      </c>
      <c r="B448" s="4">
        <v>5920006454</v>
      </c>
      <c r="C448" s="3" t="s">
        <v>742</v>
      </c>
      <c r="D448" s="5" t="s">
        <v>743</v>
      </c>
      <c r="E448" s="5" t="s">
        <v>744</v>
      </c>
      <c r="F448" s="11" t="s">
        <v>18</v>
      </c>
      <c r="G448" s="7">
        <v>0</v>
      </c>
      <c r="H448" s="7">
        <v>0</v>
      </c>
      <c r="I448" s="144">
        <v>9</v>
      </c>
      <c r="J448" s="7">
        <v>3.5</v>
      </c>
      <c r="K448" s="8">
        <f t="shared" si="38"/>
        <v>31.5</v>
      </c>
      <c r="L448" s="8">
        <f t="shared" si="39"/>
        <v>2.2050000000000001</v>
      </c>
      <c r="M448" s="24">
        <f t="shared" si="41"/>
        <v>33.71</v>
      </c>
      <c r="N448" s="24">
        <f t="shared" si="36"/>
        <v>33.71</v>
      </c>
      <c r="O448" s="24">
        <f t="shared" si="37"/>
        <v>33.71</v>
      </c>
      <c r="P448" s="203">
        <v>0</v>
      </c>
      <c r="Q448" s="8">
        <v>2.21</v>
      </c>
      <c r="R448" s="8">
        <f t="shared" si="40"/>
        <v>2.21</v>
      </c>
    </row>
    <row r="449" spans="1:18" ht="24" customHeight="1" x14ac:dyDescent="0.4">
      <c r="A449" s="10">
        <v>445</v>
      </c>
      <c r="B449" s="4">
        <v>5920006455</v>
      </c>
      <c r="C449" s="3" t="s">
        <v>739</v>
      </c>
      <c r="D449" s="5" t="s">
        <v>740</v>
      </c>
      <c r="E449" s="5" t="s">
        <v>741</v>
      </c>
      <c r="F449" s="11" t="s">
        <v>3464</v>
      </c>
      <c r="G449" s="7">
        <v>385.75</v>
      </c>
      <c r="H449" s="7">
        <v>25.25</v>
      </c>
      <c r="I449" s="144">
        <v>15</v>
      </c>
      <c r="J449" s="7">
        <v>3.5</v>
      </c>
      <c r="K449" s="8">
        <f t="shared" si="38"/>
        <v>52.5</v>
      </c>
      <c r="L449" s="8">
        <f t="shared" si="39"/>
        <v>3.6750000000000003</v>
      </c>
      <c r="M449" s="24">
        <f t="shared" si="41"/>
        <v>56.18</v>
      </c>
      <c r="N449" s="24">
        <f t="shared" si="36"/>
        <v>441.93</v>
      </c>
      <c r="O449" s="24">
        <f t="shared" si="37"/>
        <v>441.93</v>
      </c>
      <c r="P449" s="203">
        <v>25.25</v>
      </c>
      <c r="Q449" s="8">
        <v>3.68</v>
      </c>
      <c r="R449" s="8">
        <f t="shared" si="40"/>
        <v>28.93</v>
      </c>
    </row>
    <row r="450" spans="1:18" ht="24" customHeight="1" x14ac:dyDescent="0.4">
      <c r="A450" s="10">
        <v>446</v>
      </c>
      <c r="B450" s="4">
        <v>5920006456</v>
      </c>
      <c r="C450" s="3" t="s">
        <v>735</v>
      </c>
      <c r="D450" s="5" t="s">
        <v>2188</v>
      </c>
      <c r="E450" s="5" t="s">
        <v>736</v>
      </c>
      <c r="F450" s="11" t="s">
        <v>18</v>
      </c>
      <c r="G450" s="7">
        <v>0</v>
      </c>
      <c r="H450" s="7">
        <v>0</v>
      </c>
      <c r="I450" s="144">
        <v>50</v>
      </c>
      <c r="J450" s="7">
        <v>3.5</v>
      </c>
      <c r="K450" s="8">
        <f t="shared" si="38"/>
        <v>175</v>
      </c>
      <c r="L450" s="8">
        <f t="shared" si="39"/>
        <v>12.250000000000002</v>
      </c>
      <c r="M450" s="24">
        <f t="shared" si="41"/>
        <v>187.25</v>
      </c>
      <c r="N450" s="24">
        <f t="shared" si="36"/>
        <v>187.25</v>
      </c>
      <c r="O450" s="24">
        <f t="shared" si="37"/>
        <v>187.25</v>
      </c>
      <c r="P450" s="203">
        <v>0</v>
      </c>
      <c r="Q450" s="8">
        <v>12.25</v>
      </c>
      <c r="R450" s="8">
        <f t="shared" si="40"/>
        <v>12.25</v>
      </c>
    </row>
    <row r="451" spans="1:18" ht="24" customHeight="1" x14ac:dyDescent="0.4">
      <c r="A451" s="10">
        <v>447</v>
      </c>
      <c r="B451" s="4">
        <v>5920006457</v>
      </c>
      <c r="C451" s="3" t="s">
        <v>732</v>
      </c>
      <c r="D451" s="5" t="s">
        <v>733</v>
      </c>
      <c r="E451" s="5" t="s">
        <v>734</v>
      </c>
      <c r="F451" s="11" t="s">
        <v>3472</v>
      </c>
      <c r="G451" s="7">
        <v>756.51</v>
      </c>
      <c r="H451" s="7">
        <v>49.51</v>
      </c>
      <c r="I451" s="144">
        <v>46</v>
      </c>
      <c r="J451" s="7">
        <v>3.5</v>
      </c>
      <c r="K451" s="8">
        <f t="shared" si="38"/>
        <v>161</v>
      </c>
      <c r="L451" s="8">
        <f t="shared" si="39"/>
        <v>11.270000000000001</v>
      </c>
      <c r="M451" s="24">
        <f t="shared" si="41"/>
        <v>172.27</v>
      </c>
      <c r="N451" s="24">
        <f t="shared" si="36"/>
        <v>928.78</v>
      </c>
      <c r="O451" s="24">
        <f t="shared" si="37"/>
        <v>928.78</v>
      </c>
      <c r="P451" s="203">
        <v>49.51</v>
      </c>
      <c r="Q451" s="8">
        <v>11.27</v>
      </c>
      <c r="R451" s="8">
        <f t="shared" si="40"/>
        <v>60.78</v>
      </c>
    </row>
    <row r="452" spans="1:18" ht="24" customHeight="1" x14ac:dyDescent="0.4">
      <c r="A452" s="10">
        <v>448</v>
      </c>
      <c r="B452" s="4">
        <v>5920006458</v>
      </c>
      <c r="C452" s="3" t="s">
        <v>729</v>
      </c>
      <c r="D452" s="5" t="s">
        <v>730</v>
      </c>
      <c r="E452" s="5" t="s">
        <v>731</v>
      </c>
      <c r="F452" s="11" t="s">
        <v>3465</v>
      </c>
      <c r="G452" s="7">
        <v>22.47</v>
      </c>
      <c r="H452" s="7">
        <v>1.47</v>
      </c>
      <c r="I452" s="144">
        <v>6</v>
      </c>
      <c r="J452" s="7">
        <v>3.5</v>
      </c>
      <c r="K452" s="8">
        <f t="shared" si="38"/>
        <v>21</v>
      </c>
      <c r="L452" s="8">
        <f t="shared" si="39"/>
        <v>1.4700000000000002</v>
      </c>
      <c r="M452" s="24">
        <f t="shared" si="41"/>
        <v>22.47</v>
      </c>
      <c r="N452" s="24">
        <f t="shared" si="36"/>
        <v>44.94</v>
      </c>
      <c r="O452" s="24">
        <f t="shared" si="37"/>
        <v>44.94</v>
      </c>
      <c r="P452" s="203">
        <v>1.47</v>
      </c>
      <c r="Q452" s="8">
        <v>1.47</v>
      </c>
      <c r="R452" s="8">
        <f t="shared" si="40"/>
        <v>2.94</v>
      </c>
    </row>
    <row r="453" spans="1:18" ht="24" customHeight="1" x14ac:dyDescent="0.4">
      <c r="A453" s="10">
        <v>449</v>
      </c>
      <c r="B453" s="4">
        <v>5920006459</v>
      </c>
      <c r="C453" s="3" t="s">
        <v>727</v>
      </c>
      <c r="D453" s="5" t="s">
        <v>3581</v>
      </c>
      <c r="E453" s="5" t="s">
        <v>728</v>
      </c>
      <c r="F453" s="3" t="s">
        <v>18</v>
      </c>
      <c r="G453" s="7">
        <v>0</v>
      </c>
      <c r="H453" s="7">
        <v>0</v>
      </c>
      <c r="I453" s="144">
        <v>31</v>
      </c>
      <c r="J453" s="7">
        <v>3.5</v>
      </c>
      <c r="K453" s="8">
        <f t="shared" si="38"/>
        <v>108.5</v>
      </c>
      <c r="L453" s="8">
        <f t="shared" si="39"/>
        <v>7.5950000000000006</v>
      </c>
      <c r="M453" s="24">
        <f t="shared" si="41"/>
        <v>116.10000000000001</v>
      </c>
      <c r="N453" s="24">
        <f t="shared" ref="N453:N516" si="42">SUM(G453+M453)</f>
        <v>116.10000000000001</v>
      </c>
      <c r="O453" s="24">
        <f t="shared" ref="O453:O516" si="43">N453</f>
        <v>116.10000000000001</v>
      </c>
      <c r="P453" s="203">
        <v>0</v>
      </c>
      <c r="Q453" s="8">
        <v>7.6</v>
      </c>
      <c r="R453" s="8">
        <f t="shared" si="40"/>
        <v>7.6</v>
      </c>
    </row>
    <row r="454" spans="1:18" ht="24" customHeight="1" x14ac:dyDescent="0.4">
      <c r="A454" s="10">
        <v>450</v>
      </c>
      <c r="B454" s="4">
        <v>5920006460</v>
      </c>
      <c r="C454" s="3" t="s">
        <v>724</v>
      </c>
      <c r="D454" s="5" t="s">
        <v>725</v>
      </c>
      <c r="E454" s="5" t="s">
        <v>726</v>
      </c>
      <c r="F454" s="11" t="s">
        <v>18</v>
      </c>
      <c r="G454" s="7">
        <v>0</v>
      </c>
      <c r="H454" s="7">
        <v>0</v>
      </c>
      <c r="I454" s="144">
        <v>4</v>
      </c>
      <c r="J454" s="7">
        <v>3.5</v>
      </c>
      <c r="K454" s="8">
        <f t="shared" ref="K454:K517" si="44">SUM(I454*J454)</f>
        <v>14</v>
      </c>
      <c r="L454" s="8">
        <f t="shared" ref="L454:L517" si="45">SUM(K454*7%)</f>
        <v>0.98000000000000009</v>
      </c>
      <c r="M454" s="24">
        <f t="shared" si="41"/>
        <v>14.98</v>
      </c>
      <c r="N454" s="24">
        <f t="shared" si="42"/>
        <v>14.98</v>
      </c>
      <c r="O454" s="24">
        <f t="shared" si="43"/>
        <v>14.98</v>
      </c>
      <c r="P454" s="203">
        <v>0</v>
      </c>
      <c r="Q454" s="8">
        <v>0.98</v>
      </c>
      <c r="R454" s="8">
        <f t="shared" ref="R454:R517" si="46">SUM(P454:Q454)</f>
        <v>0.98</v>
      </c>
    </row>
    <row r="455" spans="1:18" ht="24" customHeight="1" x14ac:dyDescent="0.4">
      <c r="A455" s="10">
        <v>451</v>
      </c>
      <c r="B455" s="4">
        <v>5920006461</v>
      </c>
      <c r="C455" s="3" t="s">
        <v>721</v>
      </c>
      <c r="D455" s="5" t="s">
        <v>722</v>
      </c>
      <c r="E455" s="5" t="s">
        <v>723</v>
      </c>
      <c r="F455" s="3" t="s">
        <v>3465</v>
      </c>
      <c r="G455" s="7">
        <v>239.68</v>
      </c>
      <c r="H455" s="7">
        <v>15.68</v>
      </c>
      <c r="I455" s="144">
        <v>63</v>
      </c>
      <c r="J455" s="7">
        <v>3.5</v>
      </c>
      <c r="K455" s="8">
        <f t="shared" si="44"/>
        <v>220.5</v>
      </c>
      <c r="L455" s="8">
        <f t="shared" si="45"/>
        <v>15.435000000000002</v>
      </c>
      <c r="M455" s="24">
        <f t="shared" si="41"/>
        <v>235.94</v>
      </c>
      <c r="N455" s="24">
        <f t="shared" si="42"/>
        <v>475.62</v>
      </c>
      <c r="O455" s="24">
        <f t="shared" si="43"/>
        <v>475.62</v>
      </c>
      <c r="P455" s="203">
        <v>15.68</v>
      </c>
      <c r="Q455" s="8">
        <v>15.44</v>
      </c>
      <c r="R455" s="8">
        <f t="shared" si="46"/>
        <v>31.119999999999997</v>
      </c>
    </row>
    <row r="456" spans="1:18" ht="24" customHeight="1" x14ac:dyDescent="0.4">
      <c r="A456" s="10">
        <v>452</v>
      </c>
      <c r="B456" s="4">
        <v>5920006462</v>
      </c>
      <c r="C456" s="3" t="s">
        <v>3582</v>
      </c>
      <c r="D456" s="5" t="s">
        <v>3583</v>
      </c>
      <c r="E456" s="5" t="s">
        <v>3584</v>
      </c>
      <c r="F456" s="3" t="s">
        <v>18</v>
      </c>
      <c r="G456" s="7">
        <v>0</v>
      </c>
      <c r="H456" s="7">
        <v>0</v>
      </c>
      <c r="I456" s="144">
        <v>5</v>
      </c>
      <c r="J456" s="7">
        <v>3.5</v>
      </c>
      <c r="K456" s="8">
        <f t="shared" si="44"/>
        <v>17.5</v>
      </c>
      <c r="L456" s="8">
        <f t="shared" si="45"/>
        <v>1.2250000000000001</v>
      </c>
      <c r="M456" s="24">
        <f t="shared" ref="M456:M519" si="47">ROUNDUP(K456+L456,2)</f>
        <v>18.73</v>
      </c>
      <c r="N456" s="24">
        <f t="shared" si="42"/>
        <v>18.73</v>
      </c>
      <c r="O456" s="24">
        <f t="shared" si="43"/>
        <v>18.73</v>
      </c>
      <c r="P456" s="203">
        <v>0</v>
      </c>
      <c r="Q456" s="8">
        <v>1.23</v>
      </c>
      <c r="R456" s="8">
        <f t="shared" si="46"/>
        <v>1.23</v>
      </c>
    </row>
    <row r="457" spans="1:18" ht="24" customHeight="1" x14ac:dyDescent="0.4">
      <c r="A457" s="10">
        <v>453</v>
      </c>
      <c r="B457" s="4">
        <v>5920006463</v>
      </c>
      <c r="C457" s="3" t="s">
        <v>718</v>
      </c>
      <c r="D457" s="5" t="s">
        <v>719</v>
      </c>
      <c r="E457" s="5" t="s">
        <v>720</v>
      </c>
      <c r="F457" s="3" t="s">
        <v>3465</v>
      </c>
      <c r="G457" s="7">
        <v>59.92</v>
      </c>
      <c r="H457" s="7">
        <v>3.92</v>
      </c>
      <c r="I457" s="144">
        <v>18</v>
      </c>
      <c r="J457" s="7">
        <v>3.5</v>
      </c>
      <c r="K457" s="8">
        <f t="shared" si="44"/>
        <v>63</v>
      </c>
      <c r="L457" s="8">
        <f t="shared" si="45"/>
        <v>4.41</v>
      </c>
      <c r="M457" s="24">
        <f t="shared" si="47"/>
        <v>67.41</v>
      </c>
      <c r="N457" s="24">
        <f t="shared" si="42"/>
        <v>127.33</v>
      </c>
      <c r="O457" s="24">
        <f t="shared" si="43"/>
        <v>127.33</v>
      </c>
      <c r="P457" s="203">
        <v>3.92</v>
      </c>
      <c r="Q457" s="8">
        <v>4.41</v>
      </c>
      <c r="R457" s="8">
        <f t="shared" si="46"/>
        <v>8.33</v>
      </c>
    </row>
    <row r="458" spans="1:18" ht="24" customHeight="1" x14ac:dyDescent="0.4">
      <c r="A458" s="10">
        <v>454</v>
      </c>
      <c r="B458" s="4">
        <v>5920006464</v>
      </c>
      <c r="C458" s="3" t="s">
        <v>715</v>
      </c>
      <c r="D458" s="5" t="s">
        <v>716</v>
      </c>
      <c r="E458" s="5" t="s">
        <v>717</v>
      </c>
      <c r="F458" s="11" t="s">
        <v>18</v>
      </c>
      <c r="G458" s="7">
        <v>0</v>
      </c>
      <c r="H458" s="7">
        <v>0</v>
      </c>
      <c r="I458" s="144">
        <v>27</v>
      </c>
      <c r="J458" s="7">
        <v>3.5</v>
      </c>
      <c r="K458" s="8">
        <f t="shared" si="44"/>
        <v>94.5</v>
      </c>
      <c r="L458" s="8">
        <f t="shared" si="45"/>
        <v>6.6150000000000002</v>
      </c>
      <c r="M458" s="24">
        <f t="shared" si="47"/>
        <v>101.12</v>
      </c>
      <c r="N458" s="24">
        <f t="shared" si="42"/>
        <v>101.12</v>
      </c>
      <c r="O458" s="24">
        <f t="shared" si="43"/>
        <v>101.12</v>
      </c>
      <c r="P458" s="203">
        <v>0</v>
      </c>
      <c r="Q458" s="8">
        <v>6.62</v>
      </c>
      <c r="R458" s="8">
        <f t="shared" si="46"/>
        <v>6.62</v>
      </c>
    </row>
    <row r="459" spans="1:18" ht="24" customHeight="1" x14ac:dyDescent="0.4">
      <c r="A459" s="10">
        <v>455</v>
      </c>
      <c r="B459" s="4">
        <v>5920006465</v>
      </c>
      <c r="C459" s="3" t="s">
        <v>2259</v>
      </c>
      <c r="D459" s="5" t="s">
        <v>2261</v>
      </c>
      <c r="E459" s="5" t="s">
        <v>2290</v>
      </c>
      <c r="F459" s="3" t="s">
        <v>18</v>
      </c>
      <c r="G459" s="7">
        <v>0</v>
      </c>
      <c r="H459" s="7">
        <v>0</v>
      </c>
      <c r="I459" s="144">
        <v>41</v>
      </c>
      <c r="J459" s="7">
        <v>3.5</v>
      </c>
      <c r="K459" s="8">
        <f t="shared" si="44"/>
        <v>143.5</v>
      </c>
      <c r="L459" s="8">
        <f t="shared" si="45"/>
        <v>10.045000000000002</v>
      </c>
      <c r="M459" s="24">
        <f t="shared" si="47"/>
        <v>153.54999999999998</v>
      </c>
      <c r="N459" s="24">
        <f t="shared" si="42"/>
        <v>153.54999999999998</v>
      </c>
      <c r="O459" s="24">
        <f t="shared" si="43"/>
        <v>153.54999999999998</v>
      </c>
      <c r="P459" s="203">
        <v>0</v>
      </c>
      <c r="Q459" s="8">
        <v>10.050000000000001</v>
      </c>
      <c r="R459" s="8">
        <f t="shared" si="46"/>
        <v>10.050000000000001</v>
      </c>
    </row>
    <row r="460" spans="1:18" ht="24" customHeight="1" x14ac:dyDescent="0.4">
      <c r="A460" s="10">
        <v>456</v>
      </c>
      <c r="B460" s="4">
        <v>5920006466</v>
      </c>
      <c r="C460" s="3" t="s">
        <v>712</v>
      </c>
      <c r="D460" s="5" t="s">
        <v>713</v>
      </c>
      <c r="E460" s="5" t="s">
        <v>714</v>
      </c>
      <c r="F460" s="11" t="s">
        <v>3465</v>
      </c>
      <c r="G460" s="7">
        <v>3.75</v>
      </c>
      <c r="H460" s="7">
        <v>0.25</v>
      </c>
      <c r="I460" s="144">
        <v>5</v>
      </c>
      <c r="J460" s="7">
        <v>3.5</v>
      </c>
      <c r="K460" s="8">
        <f t="shared" si="44"/>
        <v>17.5</v>
      </c>
      <c r="L460" s="8">
        <f t="shared" si="45"/>
        <v>1.2250000000000001</v>
      </c>
      <c r="M460" s="24">
        <f t="shared" si="47"/>
        <v>18.73</v>
      </c>
      <c r="N460" s="24">
        <f t="shared" si="42"/>
        <v>22.48</v>
      </c>
      <c r="O460" s="24">
        <f t="shared" si="43"/>
        <v>22.48</v>
      </c>
      <c r="P460" s="203">
        <v>0.25</v>
      </c>
      <c r="Q460" s="8">
        <v>1.23</v>
      </c>
      <c r="R460" s="8">
        <f t="shared" si="46"/>
        <v>1.48</v>
      </c>
    </row>
    <row r="461" spans="1:18" ht="24" customHeight="1" x14ac:dyDescent="0.4">
      <c r="A461" s="10">
        <v>457</v>
      </c>
      <c r="B461" s="4">
        <v>5920006467</v>
      </c>
      <c r="C461" s="3" t="s">
        <v>2417</v>
      </c>
      <c r="D461" s="5" t="s">
        <v>2738</v>
      </c>
      <c r="E461" s="5" t="s">
        <v>2739</v>
      </c>
      <c r="F461" s="3" t="s">
        <v>18</v>
      </c>
      <c r="G461" s="7">
        <v>0</v>
      </c>
      <c r="H461" s="7">
        <v>0</v>
      </c>
      <c r="I461" s="144">
        <v>86</v>
      </c>
      <c r="J461" s="7">
        <v>3.5</v>
      </c>
      <c r="K461" s="8">
        <f t="shared" si="44"/>
        <v>301</v>
      </c>
      <c r="L461" s="8">
        <f t="shared" si="45"/>
        <v>21.07</v>
      </c>
      <c r="M461" s="24">
        <f t="shared" si="47"/>
        <v>322.07</v>
      </c>
      <c r="N461" s="24">
        <f t="shared" si="42"/>
        <v>322.07</v>
      </c>
      <c r="O461" s="24">
        <f t="shared" si="43"/>
        <v>322.07</v>
      </c>
      <c r="P461" s="203">
        <v>0</v>
      </c>
      <c r="Q461" s="8">
        <v>21.07</v>
      </c>
      <c r="R461" s="8">
        <f t="shared" si="46"/>
        <v>21.07</v>
      </c>
    </row>
    <row r="462" spans="1:18" ht="24" customHeight="1" x14ac:dyDescent="0.4">
      <c r="A462" s="10">
        <v>458</v>
      </c>
      <c r="B462" s="4">
        <v>5920006468</v>
      </c>
      <c r="C462" s="3" t="s">
        <v>709</v>
      </c>
      <c r="D462" s="5" t="s">
        <v>710</v>
      </c>
      <c r="E462" s="5" t="s">
        <v>711</v>
      </c>
      <c r="F462" s="11" t="s">
        <v>3464</v>
      </c>
      <c r="G462" s="7">
        <v>1179.69</v>
      </c>
      <c r="H462" s="7">
        <v>77.19</v>
      </c>
      <c r="I462" s="144">
        <v>44</v>
      </c>
      <c r="J462" s="7">
        <v>3.5</v>
      </c>
      <c r="K462" s="8">
        <f t="shared" si="44"/>
        <v>154</v>
      </c>
      <c r="L462" s="8">
        <f t="shared" si="45"/>
        <v>10.780000000000001</v>
      </c>
      <c r="M462" s="24">
        <f t="shared" si="47"/>
        <v>164.78</v>
      </c>
      <c r="N462" s="24">
        <f t="shared" si="42"/>
        <v>1344.47</v>
      </c>
      <c r="O462" s="24">
        <f t="shared" si="43"/>
        <v>1344.47</v>
      </c>
      <c r="P462" s="203">
        <v>77.19</v>
      </c>
      <c r="Q462" s="8">
        <v>10.78</v>
      </c>
      <c r="R462" s="8">
        <f t="shared" si="46"/>
        <v>87.97</v>
      </c>
    </row>
    <row r="463" spans="1:18" ht="24" customHeight="1" x14ac:dyDescent="0.4">
      <c r="A463" s="10">
        <v>459</v>
      </c>
      <c r="B463" s="4">
        <v>5920006469</v>
      </c>
      <c r="C463" s="3" t="s">
        <v>456</v>
      </c>
      <c r="D463" s="5" t="s">
        <v>457</v>
      </c>
      <c r="E463" s="5" t="s">
        <v>458</v>
      </c>
      <c r="F463" s="3" t="s">
        <v>3991</v>
      </c>
      <c r="G463" s="7">
        <v>82.4</v>
      </c>
      <c r="H463" s="7">
        <v>5.4</v>
      </c>
      <c r="I463" s="144">
        <v>1</v>
      </c>
      <c r="J463" s="7">
        <v>3.5</v>
      </c>
      <c r="K463" s="8">
        <f t="shared" si="44"/>
        <v>3.5</v>
      </c>
      <c r="L463" s="8">
        <f t="shared" si="45"/>
        <v>0.24500000000000002</v>
      </c>
      <c r="M463" s="24">
        <f t="shared" si="47"/>
        <v>3.75</v>
      </c>
      <c r="N463" s="24">
        <f t="shared" si="42"/>
        <v>86.15</v>
      </c>
      <c r="O463" s="24">
        <f t="shared" si="43"/>
        <v>86.15</v>
      </c>
      <c r="P463" s="203">
        <v>5.4</v>
      </c>
      <c r="Q463" s="8">
        <v>0.25</v>
      </c>
      <c r="R463" s="8">
        <f t="shared" si="46"/>
        <v>5.65</v>
      </c>
    </row>
    <row r="464" spans="1:18" ht="24" customHeight="1" x14ac:dyDescent="0.4">
      <c r="A464" s="10">
        <v>460</v>
      </c>
      <c r="B464" s="4">
        <v>5920006470</v>
      </c>
      <c r="C464" s="3" t="s">
        <v>500</v>
      </c>
      <c r="D464" s="5" t="s">
        <v>501</v>
      </c>
      <c r="E464" s="5" t="s">
        <v>502</v>
      </c>
      <c r="F464" s="3" t="s">
        <v>3464</v>
      </c>
      <c r="G464" s="7">
        <v>490.61</v>
      </c>
      <c r="H464" s="7">
        <v>32.11</v>
      </c>
      <c r="I464" s="144">
        <v>11</v>
      </c>
      <c r="J464" s="7">
        <v>3.5</v>
      </c>
      <c r="K464" s="8">
        <f t="shared" si="44"/>
        <v>38.5</v>
      </c>
      <c r="L464" s="8">
        <f t="shared" si="45"/>
        <v>2.6950000000000003</v>
      </c>
      <c r="M464" s="24">
        <f t="shared" si="47"/>
        <v>41.199999999999996</v>
      </c>
      <c r="N464" s="24">
        <f t="shared" si="42"/>
        <v>531.81000000000006</v>
      </c>
      <c r="O464" s="24">
        <f t="shared" si="43"/>
        <v>531.81000000000006</v>
      </c>
      <c r="P464" s="203">
        <v>32.11</v>
      </c>
      <c r="Q464" s="8">
        <v>2.7</v>
      </c>
      <c r="R464" s="8">
        <f t="shared" si="46"/>
        <v>34.81</v>
      </c>
    </row>
    <row r="465" spans="1:18" ht="24" customHeight="1" x14ac:dyDescent="0.4">
      <c r="A465" s="10">
        <v>461</v>
      </c>
      <c r="B465" s="4">
        <v>5920006471</v>
      </c>
      <c r="C465" s="3" t="s">
        <v>378</v>
      </c>
      <c r="D465" s="5" t="s">
        <v>379</v>
      </c>
      <c r="E465" s="5" t="s">
        <v>380</v>
      </c>
      <c r="F465" s="3" t="s">
        <v>3471</v>
      </c>
      <c r="G465" s="7">
        <v>217.22</v>
      </c>
      <c r="H465" s="7">
        <v>14.22</v>
      </c>
      <c r="I465" s="144">
        <v>27</v>
      </c>
      <c r="J465" s="7">
        <v>3.5</v>
      </c>
      <c r="K465" s="8">
        <f t="shared" si="44"/>
        <v>94.5</v>
      </c>
      <c r="L465" s="8">
        <f t="shared" si="45"/>
        <v>6.6150000000000002</v>
      </c>
      <c r="M465" s="24">
        <f t="shared" si="47"/>
        <v>101.12</v>
      </c>
      <c r="N465" s="24">
        <f t="shared" si="42"/>
        <v>318.34000000000003</v>
      </c>
      <c r="O465" s="24">
        <f t="shared" si="43"/>
        <v>318.34000000000003</v>
      </c>
      <c r="P465" s="203">
        <v>14.22</v>
      </c>
      <c r="Q465" s="8">
        <v>6.62</v>
      </c>
      <c r="R465" s="8">
        <f t="shared" si="46"/>
        <v>20.84</v>
      </c>
    </row>
    <row r="466" spans="1:18" ht="24" customHeight="1" x14ac:dyDescent="0.4">
      <c r="A466" s="10">
        <v>462</v>
      </c>
      <c r="B466" s="4">
        <v>5920006472</v>
      </c>
      <c r="C466" s="3" t="s">
        <v>376</v>
      </c>
      <c r="D466" s="5" t="s">
        <v>374</v>
      </c>
      <c r="E466" s="5" t="s">
        <v>377</v>
      </c>
      <c r="F466" s="3" t="s">
        <v>3464</v>
      </c>
      <c r="G466" s="7">
        <v>318.33999999999997</v>
      </c>
      <c r="H466" s="7">
        <v>20.84</v>
      </c>
      <c r="I466" s="144">
        <v>8</v>
      </c>
      <c r="J466" s="7">
        <v>3.5</v>
      </c>
      <c r="K466" s="8">
        <f t="shared" si="44"/>
        <v>28</v>
      </c>
      <c r="L466" s="8">
        <f t="shared" si="45"/>
        <v>1.9600000000000002</v>
      </c>
      <c r="M466" s="24">
        <f t="shared" si="47"/>
        <v>29.96</v>
      </c>
      <c r="N466" s="24">
        <f t="shared" si="42"/>
        <v>348.29999999999995</v>
      </c>
      <c r="O466" s="24">
        <f t="shared" si="43"/>
        <v>348.29999999999995</v>
      </c>
      <c r="P466" s="203">
        <v>20.84</v>
      </c>
      <c r="Q466" s="8">
        <v>1.96</v>
      </c>
      <c r="R466" s="8">
        <f t="shared" si="46"/>
        <v>22.8</v>
      </c>
    </row>
    <row r="467" spans="1:18" ht="24" customHeight="1" x14ac:dyDescent="0.4">
      <c r="A467" s="10">
        <v>463</v>
      </c>
      <c r="B467" s="4">
        <v>5920006473</v>
      </c>
      <c r="C467" s="3" t="s">
        <v>373</v>
      </c>
      <c r="D467" s="5" t="s">
        <v>374</v>
      </c>
      <c r="E467" s="5" t="s">
        <v>375</v>
      </c>
      <c r="F467" s="3" t="s">
        <v>3464</v>
      </c>
      <c r="G467" s="7">
        <v>41.21</v>
      </c>
      <c r="H467" s="7">
        <v>2.71</v>
      </c>
      <c r="I467" s="144">
        <v>7</v>
      </c>
      <c r="J467" s="7">
        <v>3.5</v>
      </c>
      <c r="K467" s="8">
        <f t="shared" si="44"/>
        <v>24.5</v>
      </c>
      <c r="L467" s="8">
        <f t="shared" si="45"/>
        <v>1.7150000000000001</v>
      </c>
      <c r="M467" s="24">
        <f t="shared" si="47"/>
        <v>26.220000000000002</v>
      </c>
      <c r="N467" s="24">
        <f t="shared" si="42"/>
        <v>67.430000000000007</v>
      </c>
      <c r="O467" s="24">
        <f t="shared" si="43"/>
        <v>67.430000000000007</v>
      </c>
      <c r="P467" s="203">
        <v>2.71</v>
      </c>
      <c r="Q467" s="8">
        <v>1.72</v>
      </c>
      <c r="R467" s="8">
        <f t="shared" si="46"/>
        <v>4.43</v>
      </c>
    </row>
    <row r="468" spans="1:18" ht="24" customHeight="1" x14ac:dyDescent="0.4">
      <c r="A468" s="10">
        <v>464</v>
      </c>
      <c r="B468" s="4">
        <v>5920006474</v>
      </c>
      <c r="C468" s="3" t="s">
        <v>285</v>
      </c>
      <c r="D468" s="5" t="s">
        <v>286</v>
      </c>
      <c r="E468" s="5" t="s">
        <v>2272</v>
      </c>
      <c r="F468" s="3" t="s">
        <v>18</v>
      </c>
      <c r="G468" s="7">
        <v>0</v>
      </c>
      <c r="H468" s="7">
        <v>0</v>
      </c>
      <c r="I468" s="144">
        <v>2304</v>
      </c>
      <c r="J468" s="7">
        <v>3.5</v>
      </c>
      <c r="K468" s="8">
        <f t="shared" si="44"/>
        <v>8064</v>
      </c>
      <c r="L468" s="8">
        <f t="shared" si="45"/>
        <v>564.48</v>
      </c>
      <c r="M468" s="24">
        <f t="shared" si="47"/>
        <v>8628.48</v>
      </c>
      <c r="N468" s="24">
        <f t="shared" si="42"/>
        <v>8628.48</v>
      </c>
      <c r="O468" s="24">
        <f t="shared" si="43"/>
        <v>8628.48</v>
      </c>
      <c r="P468" s="203">
        <v>0</v>
      </c>
      <c r="Q468" s="8">
        <v>564.48</v>
      </c>
      <c r="R468" s="8">
        <f t="shared" si="46"/>
        <v>564.48</v>
      </c>
    </row>
    <row r="469" spans="1:18" ht="24" customHeight="1" x14ac:dyDescent="0.4">
      <c r="A469" s="10">
        <v>465</v>
      </c>
      <c r="B469" s="4">
        <v>5920006475</v>
      </c>
      <c r="C469" s="3" t="s">
        <v>287</v>
      </c>
      <c r="D469" s="5" t="s">
        <v>288</v>
      </c>
      <c r="E469" s="5" t="s">
        <v>2272</v>
      </c>
      <c r="F469" s="3" t="s">
        <v>18</v>
      </c>
      <c r="G469" s="7">
        <v>0</v>
      </c>
      <c r="H469" s="7">
        <v>0</v>
      </c>
      <c r="I469" s="144">
        <v>8</v>
      </c>
      <c r="J469" s="7">
        <v>3.5</v>
      </c>
      <c r="K469" s="8">
        <f t="shared" si="44"/>
        <v>28</v>
      </c>
      <c r="L469" s="8">
        <f t="shared" si="45"/>
        <v>1.9600000000000002</v>
      </c>
      <c r="M469" s="24">
        <f t="shared" si="47"/>
        <v>29.96</v>
      </c>
      <c r="N469" s="24">
        <f t="shared" si="42"/>
        <v>29.96</v>
      </c>
      <c r="O469" s="24">
        <f t="shared" si="43"/>
        <v>29.96</v>
      </c>
      <c r="P469" s="203">
        <v>0</v>
      </c>
      <c r="Q469" s="8">
        <v>1.96</v>
      </c>
      <c r="R469" s="8">
        <f t="shared" si="46"/>
        <v>1.96</v>
      </c>
    </row>
    <row r="470" spans="1:18" ht="24" customHeight="1" x14ac:dyDescent="0.4">
      <c r="A470" s="10">
        <v>466</v>
      </c>
      <c r="B470" s="4">
        <v>5920006476</v>
      </c>
      <c r="C470" s="3" t="s">
        <v>363</v>
      </c>
      <c r="D470" s="5" t="s">
        <v>364</v>
      </c>
      <c r="E470" s="5" t="s">
        <v>2272</v>
      </c>
      <c r="F470" s="3" t="s">
        <v>18</v>
      </c>
      <c r="G470" s="7">
        <v>0</v>
      </c>
      <c r="H470" s="7">
        <v>0</v>
      </c>
      <c r="I470" s="144">
        <v>11</v>
      </c>
      <c r="J470" s="7">
        <v>3.5</v>
      </c>
      <c r="K470" s="8">
        <f t="shared" si="44"/>
        <v>38.5</v>
      </c>
      <c r="L470" s="8">
        <f t="shared" si="45"/>
        <v>2.6950000000000003</v>
      </c>
      <c r="M470" s="24">
        <f t="shared" si="47"/>
        <v>41.199999999999996</v>
      </c>
      <c r="N470" s="24">
        <f t="shared" si="42"/>
        <v>41.199999999999996</v>
      </c>
      <c r="O470" s="24">
        <f t="shared" si="43"/>
        <v>41.199999999999996</v>
      </c>
      <c r="P470" s="203">
        <v>0</v>
      </c>
      <c r="Q470" s="8">
        <v>2.7</v>
      </c>
      <c r="R470" s="8">
        <f t="shared" si="46"/>
        <v>2.7</v>
      </c>
    </row>
    <row r="471" spans="1:18" ht="24" customHeight="1" x14ac:dyDescent="0.4">
      <c r="A471" s="10">
        <v>467</v>
      </c>
      <c r="B471" s="4">
        <v>5920006477</v>
      </c>
      <c r="C471" s="3" t="s">
        <v>366</v>
      </c>
      <c r="D471" s="5" t="s">
        <v>286</v>
      </c>
      <c r="E471" s="5" t="s">
        <v>2272</v>
      </c>
      <c r="F471" s="3" t="s">
        <v>18</v>
      </c>
      <c r="G471" s="7">
        <v>0</v>
      </c>
      <c r="H471" s="7">
        <v>0</v>
      </c>
      <c r="I471" s="144">
        <v>108</v>
      </c>
      <c r="J471" s="7">
        <v>3.5</v>
      </c>
      <c r="K471" s="8">
        <f t="shared" si="44"/>
        <v>378</v>
      </c>
      <c r="L471" s="8">
        <f t="shared" si="45"/>
        <v>26.46</v>
      </c>
      <c r="M471" s="24">
        <f t="shared" si="47"/>
        <v>404.46</v>
      </c>
      <c r="N471" s="24">
        <f t="shared" si="42"/>
        <v>404.46</v>
      </c>
      <c r="O471" s="24">
        <f t="shared" si="43"/>
        <v>404.46</v>
      </c>
      <c r="P471" s="203">
        <v>0</v>
      </c>
      <c r="Q471" s="8">
        <v>26.46</v>
      </c>
      <c r="R471" s="8">
        <f t="shared" si="46"/>
        <v>26.46</v>
      </c>
    </row>
    <row r="472" spans="1:18" ht="24" customHeight="1" x14ac:dyDescent="0.4">
      <c r="A472" s="10">
        <v>468</v>
      </c>
      <c r="B472" s="4">
        <v>5920006478</v>
      </c>
      <c r="C472" s="3" t="s">
        <v>951</v>
      </c>
      <c r="D472" s="5" t="s">
        <v>952</v>
      </c>
      <c r="E472" s="5" t="s">
        <v>2272</v>
      </c>
      <c r="F472" s="3" t="s">
        <v>3464</v>
      </c>
      <c r="G472" s="7">
        <v>808.92</v>
      </c>
      <c r="H472" s="7">
        <v>52.92</v>
      </c>
      <c r="I472" s="144">
        <v>31</v>
      </c>
      <c r="J472" s="7">
        <v>3.5</v>
      </c>
      <c r="K472" s="8">
        <f t="shared" si="44"/>
        <v>108.5</v>
      </c>
      <c r="L472" s="8">
        <f t="shared" si="45"/>
        <v>7.5950000000000006</v>
      </c>
      <c r="M472" s="24">
        <f t="shared" si="47"/>
        <v>116.10000000000001</v>
      </c>
      <c r="N472" s="24">
        <f t="shared" si="42"/>
        <v>925.02</v>
      </c>
      <c r="O472" s="24">
        <f t="shared" si="43"/>
        <v>925.02</v>
      </c>
      <c r="P472" s="203">
        <v>52.92</v>
      </c>
      <c r="Q472" s="8">
        <v>7.6</v>
      </c>
      <c r="R472" s="8">
        <f t="shared" si="46"/>
        <v>60.52</v>
      </c>
    </row>
    <row r="473" spans="1:18" ht="24" customHeight="1" x14ac:dyDescent="0.4">
      <c r="A473" s="10">
        <v>469</v>
      </c>
      <c r="B473" s="4">
        <v>5920006479</v>
      </c>
      <c r="C473" s="3" t="s">
        <v>960</v>
      </c>
      <c r="D473" s="5" t="s">
        <v>3585</v>
      </c>
      <c r="E473" s="5" t="s">
        <v>2272</v>
      </c>
      <c r="F473" s="11" t="s">
        <v>3464</v>
      </c>
      <c r="G473" s="7">
        <v>1333.24</v>
      </c>
      <c r="H473" s="7">
        <v>87.24</v>
      </c>
      <c r="I473" s="144">
        <v>33</v>
      </c>
      <c r="J473" s="7">
        <v>3.5</v>
      </c>
      <c r="K473" s="8">
        <f t="shared" si="44"/>
        <v>115.5</v>
      </c>
      <c r="L473" s="8">
        <f t="shared" si="45"/>
        <v>8.0850000000000009</v>
      </c>
      <c r="M473" s="24">
        <f t="shared" si="47"/>
        <v>123.59</v>
      </c>
      <c r="N473" s="24">
        <f t="shared" si="42"/>
        <v>1456.83</v>
      </c>
      <c r="O473" s="24">
        <f t="shared" si="43"/>
        <v>1456.83</v>
      </c>
      <c r="P473" s="203">
        <v>87.24</v>
      </c>
      <c r="Q473" s="8">
        <v>8.09</v>
      </c>
      <c r="R473" s="8">
        <f t="shared" si="46"/>
        <v>95.33</v>
      </c>
    </row>
    <row r="474" spans="1:18" ht="24" customHeight="1" x14ac:dyDescent="0.4">
      <c r="A474" s="10">
        <v>470</v>
      </c>
      <c r="B474" s="4">
        <v>5920006480</v>
      </c>
      <c r="C474" s="3" t="s">
        <v>961</v>
      </c>
      <c r="D474" s="5" t="s">
        <v>3586</v>
      </c>
      <c r="E474" s="5" t="s">
        <v>2272</v>
      </c>
      <c r="F474" s="3" t="s">
        <v>3464</v>
      </c>
      <c r="G474" s="7">
        <v>325.83</v>
      </c>
      <c r="H474" s="7">
        <v>21.33</v>
      </c>
      <c r="I474" s="144">
        <v>83</v>
      </c>
      <c r="J474" s="7">
        <v>3.5</v>
      </c>
      <c r="K474" s="8">
        <f t="shared" si="44"/>
        <v>290.5</v>
      </c>
      <c r="L474" s="8">
        <f t="shared" si="45"/>
        <v>20.335000000000001</v>
      </c>
      <c r="M474" s="24">
        <f t="shared" si="47"/>
        <v>310.83999999999997</v>
      </c>
      <c r="N474" s="24">
        <f t="shared" si="42"/>
        <v>636.66999999999996</v>
      </c>
      <c r="O474" s="24">
        <f t="shared" si="43"/>
        <v>636.66999999999996</v>
      </c>
      <c r="P474" s="203">
        <v>21.33</v>
      </c>
      <c r="Q474" s="8">
        <v>20.34</v>
      </c>
      <c r="R474" s="8">
        <f t="shared" si="46"/>
        <v>41.67</v>
      </c>
    </row>
    <row r="475" spans="1:18" ht="24" customHeight="1" x14ac:dyDescent="0.4">
      <c r="A475" s="10">
        <v>471</v>
      </c>
      <c r="B475" s="4">
        <v>5920006481</v>
      </c>
      <c r="C475" s="3" t="s">
        <v>989</v>
      </c>
      <c r="D475" s="5" t="s">
        <v>3587</v>
      </c>
      <c r="E475" s="5" t="s">
        <v>2272</v>
      </c>
      <c r="F475" s="3" t="s">
        <v>3464</v>
      </c>
      <c r="G475" s="7">
        <v>520.57000000000005</v>
      </c>
      <c r="H475" s="7">
        <v>34.07</v>
      </c>
      <c r="I475" s="144">
        <v>21</v>
      </c>
      <c r="J475" s="7">
        <v>3.5</v>
      </c>
      <c r="K475" s="8">
        <f t="shared" si="44"/>
        <v>73.5</v>
      </c>
      <c r="L475" s="8">
        <f t="shared" si="45"/>
        <v>5.1450000000000005</v>
      </c>
      <c r="M475" s="24">
        <f t="shared" si="47"/>
        <v>78.650000000000006</v>
      </c>
      <c r="N475" s="24">
        <f t="shared" si="42"/>
        <v>599.22</v>
      </c>
      <c r="O475" s="24">
        <f t="shared" si="43"/>
        <v>599.22</v>
      </c>
      <c r="P475" s="203">
        <v>34.07</v>
      </c>
      <c r="Q475" s="8">
        <v>5.15</v>
      </c>
      <c r="R475" s="8">
        <f t="shared" si="46"/>
        <v>39.22</v>
      </c>
    </row>
    <row r="476" spans="1:18" ht="24" customHeight="1" x14ac:dyDescent="0.4">
      <c r="A476" s="10">
        <v>472</v>
      </c>
      <c r="B476" s="4">
        <v>5920006482</v>
      </c>
      <c r="C476" s="3" t="s">
        <v>365</v>
      </c>
      <c r="D476" s="5" t="s">
        <v>275</v>
      </c>
      <c r="E476" s="5" t="s">
        <v>2273</v>
      </c>
      <c r="F476" s="3" t="s">
        <v>18</v>
      </c>
      <c r="G476" s="7">
        <v>0</v>
      </c>
      <c r="H476" s="7">
        <v>0</v>
      </c>
      <c r="I476" s="144">
        <v>40</v>
      </c>
      <c r="J476" s="7">
        <v>3.5</v>
      </c>
      <c r="K476" s="8">
        <f t="shared" si="44"/>
        <v>140</v>
      </c>
      <c r="L476" s="8">
        <f t="shared" si="45"/>
        <v>9.8000000000000007</v>
      </c>
      <c r="M476" s="24">
        <f t="shared" si="47"/>
        <v>149.80000000000001</v>
      </c>
      <c r="N476" s="24">
        <f t="shared" si="42"/>
        <v>149.80000000000001</v>
      </c>
      <c r="O476" s="24">
        <f t="shared" si="43"/>
        <v>149.80000000000001</v>
      </c>
      <c r="P476" s="203">
        <v>0</v>
      </c>
      <c r="Q476" s="8">
        <v>9.8000000000000007</v>
      </c>
      <c r="R476" s="8">
        <f t="shared" si="46"/>
        <v>9.8000000000000007</v>
      </c>
    </row>
    <row r="477" spans="1:18" ht="24" customHeight="1" x14ac:dyDescent="0.4">
      <c r="A477" s="10">
        <v>473</v>
      </c>
      <c r="B477" s="4">
        <v>5920006483</v>
      </c>
      <c r="C477" s="3" t="s">
        <v>283</v>
      </c>
      <c r="D477" s="5" t="s">
        <v>284</v>
      </c>
      <c r="E477" s="5" t="s">
        <v>2271</v>
      </c>
      <c r="F477" s="3" t="s">
        <v>18</v>
      </c>
      <c r="G477" s="7">
        <v>0</v>
      </c>
      <c r="H477" s="7">
        <v>0</v>
      </c>
      <c r="I477" s="144">
        <v>422</v>
      </c>
      <c r="J477" s="7">
        <v>3.5</v>
      </c>
      <c r="K477" s="8">
        <f t="shared" si="44"/>
        <v>1477</v>
      </c>
      <c r="L477" s="8">
        <f t="shared" si="45"/>
        <v>103.39000000000001</v>
      </c>
      <c r="M477" s="24">
        <f t="shared" si="47"/>
        <v>1580.39</v>
      </c>
      <c r="N477" s="24">
        <f t="shared" si="42"/>
        <v>1580.39</v>
      </c>
      <c r="O477" s="24">
        <f t="shared" si="43"/>
        <v>1580.39</v>
      </c>
      <c r="P477" s="203">
        <v>0</v>
      </c>
      <c r="Q477" s="8">
        <v>103.39</v>
      </c>
      <c r="R477" s="8">
        <f t="shared" si="46"/>
        <v>103.39</v>
      </c>
    </row>
    <row r="478" spans="1:18" ht="24" customHeight="1" x14ac:dyDescent="0.4">
      <c r="A478" s="10">
        <v>474</v>
      </c>
      <c r="B478" s="4">
        <v>5920006484</v>
      </c>
      <c r="C478" s="3" t="s">
        <v>949</v>
      </c>
      <c r="D478" s="5" t="s">
        <v>792</v>
      </c>
      <c r="E478" s="5" t="s">
        <v>950</v>
      </c>
      <c r="F478" s="3" t="s">
        <v>3464</v>
      </c>
      <c r="G478" s="7">
        <v>958.74</v>
      </c>
      <c r="H478" s="7">
        <v>62.74</v>
      </c>
      <c r="I478" s="144">
        <v>32</v>
      </c>
      <c r="J478" s="7">
        <v>3.5</v>
      </c>
      <c r="K478" s="8">
        <f t="shared" si="44"/>
        <v>112</v>
      </c>
      <c r="L478" s="8">
        <f t="shared" si="45"/>
        <v>7.8400000000000007</v>
      </c>
      <c r="M478" s="24">
        <f t="shared" si="47"/>
        <v>119.84</v>
      </c>
      <c r="N478" s="24">
        <f t="shared" si="42"/>
        <v>1078.58</v>
      </c>
      <c r="O478" s="24">
        <f t="shared" si="43"/>
        <v>1078.58</v>
      </c>
      <c r="P478" s="203">
        <v>62.74</v>
      </c>
      <c r="Q478" s="8">
        <v>7.84</v>
      </c>
      <c r="R478" s="8">
        <f t="shared" si="46"/>
        <v>70.58</v>
      </c>
    </row>
    <row r="479" spans="1:18" ht="24" customHeight="1" x14ac:dyDescent="0.4">
      <c r="A479" s="10">
        <v>475</v>
      </c>
      <c r="B479" s="4">
        <v>5920006485</v>
      </c>
      <c r="C479" s="3" t="s">
        <v>1196</v>
      </c>
      <c r="D479" s="5" t="s">
        <v>1197</v>
      </c>
      <c r="E479" s="5" t="s">
        <v>1198</v>
      </c>
      <c r="F479" s="3" t="s">
        <v>18</v>
      </c>
      <c r="G479" s="7">
        <v>0</v>
      </c>
      <c r="H479" s="7">
        <v>0</v>
      </c>
      <c r="I479" s="144">
        <v>19</v>
      </c>
      <c r="J479" s="7">
        <v>3.5</v>
      </c>
      <c r="K479" s="8">
        <f t="shared" si="44"/>
        <v>66.5</v>
      </c>
      <c r="L479" s="8">
        <f t="shared" si="45"/>
        <v>4.6550000000000002</v>
      </c>
      <c r="M479" s="24">
        <f t="shared" si="47"/>
        <v>71.160000000000011</v>
      </c>
      <c r="N479" s="24">
        <f t="shared" si="42"/>
        <v>71.160000000000011</v>
      </c>
      <c r="O479" s="24">
        <f t="shared" si="43"/>
        <v>71.160000000000011</v>
      </c>
      <c r="P479" s="203">
        <v>0</v>
      </c>
      <c r="Q479" s="8">
        <v>4.66</v>
      </c>
      <c r="R479" s="8">
        <f t="shared" si="46"/>
        <v>4.66</v>
      </c>
    </row>
    <row r="480" spans="1:18" ht="24" customHeight="1" x14ac:dyDescent="0.4">
      <c r="A480" s="10">
        <v>476</v>
      </c>
      <c r="B480" s="4">
        <v>5920006486</v>
      </c>
      <c r="C480" s="3" t="s">
        <v>962</v>
      </c>
      <c r="D480" s="5" t="s">
        <v>3588</v>
      </c>
      <c r="E480" s="5" t="s">
        <v>963</v>
      </c>
      <c r="F480" s="3" t="s">
        <v>18</v>
      </c>
      <c r="G480" s="7">
        <v>0</v>
      </c>
      <c r="H480" s="7">
        <v>0</v>
      </c>
      <c r="I480" s="144">
        <v>22</v>
      </c>
      <c r="J480" s="7">
        <v>3.5</v>
      </c>
      <c r="K480" s="8">
        <f t="shared" si="44"/>
        <v>77</v>
      </c>
      <c r="L480" s="8">
        <f t="shared" si="45"/>
        <v>5.3900000000000006</v>
      </c>
      <c r="M480" s="24">
        <f t="shared" si="47"/>
        <v>82.39</v>
      </c>
      <c r="N480" s="24">
        <f t="shared" si="42"/>
        <v>82.39</v>
      </c>
      <c r="O480" s="24">
        <f t="shared" si="43"/>
        <v>82.39</v>
      </c>
      <c r="P480" s="203">
        <v>0</v>
      </c>
      <c r="Q480" s="8">
        <v>5.39</v>
      </c>
      <c r="R480" s="8">
        <f t="shared" si="46"/>
        <v>5.39</v>
      </c>
    </row>
    <row r="481" spans="1:18" ht="24" customHeight="1" x14ac:dyDescent="0.4">
      <c r="A481" s="10">
        <v>477</v>
      </c>
      <c r="B481" s="4">
        <v>5920006487</v>
      </c>
      <c r="C481" s="3" t="s">
        <v>964</v>
      </c>
      <c r="D481" s="5" t="s">
        <v>699</v>
      </c>
      <c r="E481" s="5" t="s">
        <v>2243</v>
      </c>
      <c r="F481" s="3" t="s">
        <v>3464</v>
      </c>
      <c r="G481" s="7">
        <v>2254.5</v>
      </c>
      <c r="H481" s="7">
        <v>147.5</v>
      </c>
      <c r="I481" s="144">
        <v>46</v>
      </c>
      <c r="J481" s="7">
        <v>3.5</v>
      </c>
      <c r="K481" s="8">
        <f t="shared" si="44"/>
        <v>161</v>
      </c>
      <c r="L481" s="8">
        <f t="shared" si="45"/>
        <v>11.270000000000001</v>
      </c>
      <c r="M481" s="24">
        <f t="shared" si="47"/>
        <v>172.27</v>
      </c>
      <c r="N481" s="24">
        <f t="shared" si="42"/>
        <v>2426.77</v>
      </c>
      <c r="O481" s="24">
        <f t="shared" si="43"/>
        <v>2426.77</v>
      </c>
      <c r="P481" s="203">
        <v>147.5</v>
      </c>
      <c r="Q481" s="8">
        <v>11.27</v>
      </c>
      <c r="R481" s="8">
        <f t="shared" si="46"/>
        <v>158.77000000000001</v>
      </c>
    </row>
    <row r="482" spans="1:18" ht="24" customHeight="1" x14ac:dyDescent="0.4">
      <c r="A482" s="10">
        <v>478</v>
      </c>
      <c r="B482" s="4">
        <v>5920006488</v>
      </c>
      <c r="C482" s="3" t="s">
        <v>971</v>
      </c>
      <c r="D482" s="5" t="s">
        <v>972</v>
      </c>
      <c r="E482" s="5" t="s">
        <v>2295</v>
      </c>
      <c r="F482" s="3" t="s">
        <v>3464</v>
      </c>
      <c r="G482" s="7">
        <v>224.72</v>
      </c>
      <c r="H482" s="7">
        <v>14.72</v>
      </c>
      <c r="I482" s="144">
        <v>17</v>
      </c>
      <c r="J482" s="7">
        <v>3.5</v>
      </c>
      <c r="K482" s="8">
        <f t="shared" si="44"/>
        <v>59.5</v>
      </c>
      <c r="L482" s="8">
        <f t="shared" si="45"/>
        <v>4.165</v>
      </c>
      <c r="M482" s="24">
        <f t="shared" si="47"/>
        <v>63.669999999999995</v>
      </c>
      <c r="N482" s="24">
        <f t="shared" si="42"/>
        <v>288.39</v>
      </c>
      <c r="O482" s="24">
        <f t="shared" si="43"/>
        <v>288.39</v>
      </c>
      <c r="P482" s="203">
        <v>14.72</v>
      </c>
      <c r="Q482" s="8">
        <v>4.17</v>
      </c>
      <c r="R482" s="8">
        <f t="shared" si="46"/>
        <v>18.89</v>
      </c>
    </row>
    <row r="483" spans="1:18" ht="24" customHeight="1" x14ac:dyDescent="0.4">
      <c r="A483" s="10">
        <v>479</v>
      </c>
      <c r="B483" s="4">
        <v>5920006489</v>
      </c>
      <c r="C483" s="3" t="s">
        <v>955</v>
      </c>
      <c r="D483" s="5" t="s">
        <v>3589</v>
      </c>
      <c r="E483" s="5" t="s">
        <v>956</v>
      </c>
      <c r="F483" s="3" t="s">
        <v>3464</v>
      </c>
      <c r="G483" s="7">
        <v>131.09</v>
      </c>
      <c r="H483" s="7">
        <v>8.59</v>
      </c>
      <c r="I483" s="144">
        <v>4</v>
      </c>
      <c r="J483" s="7">
        <v>3.5</v>
      </c>
      <c r="K483" s="8">
        <f t="shared" si="44"/>
        <v>14</v>
      </c>
      <c r="L483" s="8">
        <f t="shared" si="45"/>
        <v>0.98000000000000009</v>
      </c>
      <c r="M483" s="24">
        <f t="shared" si="47"/>
        <v>14.98</v>
      </c>
      <c r="N483" s="24">
        <f t="shared" si="42"/>
        <v>146.07</v>
      </c>
      <c r="O483" s="24">
        <f t="shared" si="43"/>
        <v>146.07</v>
      </c>
      <c r="P483" s="203">
        <v>8.59</v>
      </c>
      <c r="Q483" s="8">
        <v>0.98</v>
      </c>
      <c r="R483" s="8">
        <f t="shared" si="46"/>
        <v>9.57</v>
      </c>
    </row>
    <row r="484" spans="1:18" ht="24" customHeight="1" x14ac:dyDescent="0.4">
      <c r="A484" s="10">
        <v>480</v>
      </c>
      <c r="B484" s="4">
        <v>5920006490</v>
      </c>
      <c r="C484" s="3" t="s">
        <v>990</v>
      </c>
      <c r="D484" s="5" t="s">
        <v>991</v>
      </c>
      <c r="E484" s="5" t="s">
        <v>2296</v>
      </c>
      <c r="F484" s="3" t="s">
        <v>3465</v>
      </c>
      <c r="G484" s="7">
        <v>22.47</v>
      </c>
      <c r="H484" s="7">
        <v>1.47</v>
      </c>
      <c r="I484" s="144">
        <v>9</v>
      </c>
      <c r="J484" s="7">
        <v>3.5</v>
      </c>
      <c r="K484" s="8">
        <f t="shared" si="44"/>
        <v>31.5</v>
      </c>
      <c r="L484" s="8">
        <f t="shared" si="45"/>
        <v>2.2050000000000001</v>
      </c>
      <c r="M484" s="24">
        <f t="shared" si="47"/>
        <v>33.71</v>
      </c>
      <c r="N484" s="24">
        <f t="shared" si="42"/>
        <v>56.18</v>
      </c>
      <c r="O484" s="24">
        <f t="shared" si="43"/>
        <v>56.18</v>
      </c>
      <c r="P484" s="203">
        <v>1.47</v>
      </c>
      <c r="Q484" s="8">
        <v>2.21</v>
      </c>
      <c r="R484" s="8">
        <f t="shared" si="46"/>
        <v>3.6799999999999997</v>
      </c>
    </row>
    <row r="485" spans="1:18" ht="24" customHeight="1" x14ac:dyDescent="0.4">
      <c r="A485" s="10">
        <v>481</v>
      </c>
      <c r="B485" s="4">
        <v>5920006491</v>
      </c>
      <c r="C485" s="3" t="s">
        <v>973</v>
      </c>
      <c r="D485" s="5" t="s">
        <v>974</v>
      </c>
      <c r="E485" s="5" t="s">
        <v>975</v>
      </c>
      <c r="F485" s="3" t="s">
        <v>3464</v>
      </c>
      <c r="G485" s="7">
        <v>202.25</v>
      </c>
      <c r="H485" s="7">
        <v>13.25</v>
      </c>
      <c r="I485" s="144">
        <v>10</v>
      </c>
      <c r="J485" s="7">
        <v>3.5</v>
      </c>
      <c r="K485" s="8">
        <f t="shared" si="44"/>
        <v>35</v>
      </c>
      <c r="L485" s="8">
        <f t="shared" si="45"/>
        <v>2.4500000000000002</v>
      </c>
      <c r="M485" s="24">
        <f t="shared" si="47"/>
        <v>37.450000000000003</v>
      </c>
      <c r="N485" s="24">
        <f t="shared" si="42"/>
        <v>239.7</v>
      </c>
      <c r="O485" s="24">
        <f t="shared" si="43"/>
        <v>239.7</v>
      </c>
      <c r="P485" s="203">
        <v>13.25</v>
      </c>
      <c r="Q485" s="8">
        <v>2.4500000000000002</v>
      </c>
      <c r="R485" s="8">
        <f t="shared" si="46"/>
        <v>15.7</v>
      </c>
    </row>
    <row r="486" spans="1:18" ht="24" customHeight="1" x14ac:dyDescent="0.4">
      <c r="A486" s="10">
        <v>482</v>
      </c>
      <c r="B486" s="4">
        <v>5920006492</v>
      </c>
      <c r="C486" s="3" t="s">
        <v>976</v>
      </c>
      <c r="D486" s="5" t="s">
        <v>974</v>
      </c>
      <c r="E486" s="5" t="s">
        <v>977</v>
      </c>
      <c r="F486" s="3" t="s">
        <v>3477</v>
      </c>
      <c r="G486" s="7">
        <v>11.24</v>
      </c>
      <c r="H486" s="7">
        <v>0.74</v>
      </c>
      <c r="I486" s="144">
        <v>1</v>
      </c>
      <c r="J486" s="7">
        <v>3.5</v>
      </c>
      <c r="K486" s="8">
        <f t="shared" si="44"/>
        <v>3.5</v>
      </c>
      <c r="L486" s="8">
        <f t="shared" si="45"/>
        <v>0.24500000000000002</v>
      </c>
      <c r="M486" s="24">
        <f t="shared" si="47"/>
        <v>3.75</v>
      </c>
      <c r="N486" s="24">
        <f t="shared" si="42"/>
        <v>14.99</v>
      </c>
      <c r="O486" s="24">
        <f t="shared" si="43"/>
        <v>14.99</v>
      </c>
      <c r="P486" s="203">
        <v>0.74</v>
      </c>
      <c r="Q486" s="8">
        <v>0.25</v>
      </c>
      <c r="R486" s="8">
        <f t="shared" si="46"/>
        <v>0.99</v>
      </c>
    </row>
    <row r="487" spans="1:18" ht="24" customHeight="1" x14ac:dyDescent="0.4">
      <c r="A487" s="10">
        <v>483</v>
      </c>
      <c r="B487" s="4">
        <v>5920006493</v>
      </c>
      <c r="C487" s="3" t="s">
        <v>978</v>
      </c>
      <c r="D487" s="5" t="s">
        <v>772</v>
      </c>
      <c r="E487" s="5" t="s">
        <v>979</v>
      </c>
      <c r="F487" s="3" t="s">
        <v>3468</v>
      </c>
      <c r="G487" s="7">
        <v>389.49</v>
      </c>
      <c r="H487" s="7">
        <v>25.49</v>
      </c>
      <c r="I487" s="144">
        <v>30</v>
      </c>
      <c r="J487" s="7">
        <v>3.5</v>
      </c>
      <c r="K487" s="8">
        <f t="shared" si="44"/>
        <v>105</v>
      </c>
      <c r="L487" s="8">
        <f t="shared" si="45"/>
        <v>7.3500000000000005</v>
      </c>
      <c r="M487" s="24">
        <f t="shared" si="47"/>
        <v>112.35</v>
      </c>
      <c r="N487" s="24">
        <f t="shared" si="42"/>
        <v>501.84000000000003</v>
      </c>
      <c r="O487" s="24">
        <f t="shared" si="43"/>
        <v>501.84000000000003</v>
      </c>
      <c r="P487" s="203">
        <v>25.49</v>
      </c>
      <c r="Q487" s="8">
        <v>7.35</v>
      </c>
      <c r="R487" s="8">
        <f t="shared" si="46"/>
        <v>32.839999999999996</v>
      </c>
    </row>
    <row r="488" spans="1:18" ht="24" customHeight="1" x14ac:dyDescent="0.4">
      <c r="A488" s="10">
        <v>484</v>
      </c>
      <c r="B488" s="4">
        <v>5920006494</v>
      </c>
      <c r="C488" s="3" t="s">
        <v>957</v>
      </c>
      <c r="D488" s="5" t="s">
        <v>958</v>
      </c>
      <c r="E488" s="5" t="s">
        <v>959</v>
      </c>
      <c r="F488" s="16" t="s">
        <v>3464</v>
      </c>
      <c r="G488" s="7">
        <v>243.45</v>
      </c>
      <c r="H488" s="7">
        <v>15.95</v>
      </c>
      <c r="I488" s="144">
        <v>10</v>
      </c>
      <c r="J488" s="7">
        <v>3.5</v>
      </c>
      <c r="K488" s="8">
        <f t="shared" si="44"/>
        <v>35</v>
      </c>
      <c r="L488" s="8">
        <f t="shared" si="45"/>
        <v>2.4500000000000002</v>
      </c>
      <c r="M488" s="24">
        <f t="shared" si="47"/>
        <v>37.450000000000003</v>
      </c>
      <c r="N488" s="24">
        <f t="shared" si="42"/>
        <v>280.89999999999998</v>
      </c>
      <c r="O488" s="24">
        <f t="shared" si="43"/>
        <v>280.89999999999998</v>
      </c>
      <c r="P488" s="203">
        <v>15.95</v>
      </c>
      <c r="Q488" s="8">
        <v>2.4500000000000002</v>
      </c>
      <c r="R488" s="8">
        <f t="shared" si="46"/>
        <v>18.399999999999999</v>
      </c>
    </row>
    <row r="489" spans="1:18" ht="24" customHeight="1" x14ac:dyDescent="0.4">
      <c r="A489" s="10">
        <v>485</v>
      </c>
      <c r="B489" s="4">
        <v>5920006495</v>
      </c>
      <c r="C489" s="3" t="s">
        <v>992</v>
      </c>
      <c r="D489" s="5" t="s">
        <v>993</v>
      </c>
      <c r="E489" s="5" t="s">
        <v>994</v>
      </c>
      <c r="F489" s="3" t="s">
        <v>3465</v>
      </c>
      <c r="G489" s="7">
        <v>3.75</v>
      </c>
      <c r="H489" s="7">
        <v>0.25</v>
      </c>
      <c r="I489" s="144">
        <v>11</v>
      </c>
      <c r="J489" s="7">
        <v>3.5</v>
      </c>
      <c r="K489" s="8">
        <f t="shared" si="44"/>
        <v>38.5</v>
      </c>
      <c r="L489" s="8">
        <f t="shared" si="45"/>
        <v>2.6950000000000003</v>
      </c>
      <c r="M489" s="24">
        <f t="shared" si="47"/>
        <v>41.199999999999996</v>
      </c>
      <c r="N489" s="24">
        <f t="shared" si="42"/>
        <v>44.949999999999996</v>
      </c>
      <c r="O489" s="24">
        <f t="shared" si="43"/>
        <v>44.949999999999996</v>
      </c>
      <c r="P489" s="203">
        <v>0.25</v>
      </c>
      <c r="Q489" s="8">
        <v>2.7</v>
      </c>
      <c r="R489" s="8">
        <f t="shared" si="46"/>
        <v>2.95</v>
      </c>
    </row>
    <row r="490" spans="1:18" ht="24" customHeight="1" x14ac:dyDescent="0.4">
      <c r="A490" s="10">
        <v>486</v>
      </c>
      <c r="B490" s="4">
        <v>5920006496</v>
      </c>
      <c r="C490" s="3" t="s">
        <v>980</v>
      </c>
      <c r="D490" s="5" t="s">
        <v>981</v>
      </c>
      <c r="E490" s="5" t="s">
        <v>982</v>
      </c>
      <c r="F490" s="3" t="s">
        <v>3464</v>
      </c>
      <c r="G490" s="7">
        <v>146.06</v>
      </c>
      <c r="H490" s="7">
        <v>9.56</v>
      </c>
      <c r="I490" s="144">
        <v>10</v>
      </c>
      <c r="J490" s="7">
        <v>3.5</v>
      </c>
      <c r="K490" s="8">
        <f t="shared" si="44"/>
        <v>35</v>
      </c>
      <c r="L490" s="8">
        <f t="shared" si="45"/>
        <v>2.4500000000000002</v>
      </c>
      <c r="M490" s="24">
        <f t="shared" si="47"/>
        <v>37.450000000000003</v>
      </c>
      <c r="N490" s="24">
        <f t="shared" si="42"/>
        <v>183.51</v>
      </c>
      <c r="O490" s="24">
        <f t="shared" si="43"/>
        <v>183.51</v>
      </c>
      <c r="P490" s="203">
        <v>9.56</v>
      </c>
      <c r="Q490" s="8">
        <v>2.4500000000000002</v>
      </c>
      <c r="R490" s="8">
        <f t="shared" si="46"/>
        <v>12.010000000000002</v>
      </c>
    </row>
    <row r="491" spans="1:18" ht="24" customHeight="1" x14ac:dyDescent="0.4">
      <c r="A491" s="10">
        <v>487</v>
      </c>
      <c r="B491" s="4">
        <v>5920006497</v>
      </c>
      <c r="C491" s="3" t="s">
        <v>983</v>
      </c>
      <c r="D491" s="5" t="s">
        <v>984</v>
      </c>
      <c r="E491" s="5" t="s">
        <v>985</v>
      </c>
      <c r="F491" s="3" t="s">
        <v>3467</v>
      </c>
      <c r="G491" s="7">
        <v>108.61</v>
      </c>
      <c r="H491" s="7">
        <v>7.11</v>
      </c>
      <c r="I491" s="144">
        <v>9</v>
      </c>
      <c r="J491" s="7">
        <v>3.5</v>
      </c>
      <c r="K491" s="8">
        <f t="shared" si="44"/>
        <v>31.5</v>
      </c>
      <c r="L491" s="8">
        <f t="shared" si="45"/>
        <v>2.2050000000000001</v>
      </c>
      <c r="M491" s="24">
        <f t="shared" si="47"/>
        <v>33.71</v>
      </c>
      <c r="N491" s="24">
        <f t="shared" si="42"/>
        <v>142.32</v>
      </c>
      <c r="O491" s="24">
        <f t="shared" si="43"/>
        <v>142.32</v>
      </c>
      <c r="P491" s="203">
        <v>7.11</v>
      </c>
      <c r="Q491" s="8">
        <v>2.21</v>
      </c>
      <c r="R491" s="8">
        <f t="shared" si="46"/>
        <v>9.32</v>
      </c>
    </row>
    <row r="492" spans="1:18" ht="24" customHeight="1" x14ac:dyDescent="0.4">
      <c r="A492" s="10">
        <v>488</v>
      </c>
      <c r="B492" s="4">
        <v>5920006498</v>
      </c>
      <c r="C492" s="3" t="s">
        <v>986</v>
      </c>
      <c r="D492" s="5" t="s">
        <v>987</v>
      </c>
      <c r="E492" s="5" t="s">
        <v>988</v>
      </c>
      <c r="F492" s="3" t="s">
        <v>3465</v>
      </c>
      <c r="G492" s="7">
        <v>101.12</v>
      </c>
      <c r="H492" s="7">
        <v>6.62</v>
      </c>
      <c r="I492" s="144">
        <v>15</v>
      </c>
      <c r="J492" s="7">
        <v>3.5</v>
      </c>
      <c r="K492" s="8">
        <f t="shared" si="44"/>
        <v>52.5</v>
      </c>
      <c r="L492" s="8">
        <f t="shared" si="45"/>
        <v>3.6750000000000003</v>
      </c>
      <c r="M492" s="24">
        <f t="shared" si="47"/>
        <v>56.18</v>
      </c>
      <c r="N492" s="24">
        <f t="shared" si="42"/>
        <v>157.30000000000001</v>
      </c>
      <c r="O492" s="24">
        <f t="shared" si="43"/>
        <v>157.30000000000001</v>
      </c>
      <c r="P492" s="203">
        <v>6.62</v>
      </c>
      <c r="Q492" s="8">
        <v>3.68</v>
      </c>
      <c r="R492" s="8">
        <f t="shared" si="46"/>
        <v>10.3</v>
      </c>
    </row>
    <row r="493" spans="1:18" ht="24" customHeight="1" x14ac:dyDescent="0.4">
      <c r="A493" s="10">
        <v>489</v>
      </c>
      <c r="B493" s="4">
        <v>5920006499</v>
      </c>
      <c r="C493" s="3" t="s">
        <v>513</v>
      </c>
      <c r="D493" s="5" t="s">
        <v>509</v>
      </c>
      <c r="E493" s="5" t="s">
        <v>514</v>
      </c>
      <c r="F493" s="3" t="s">
        <v>3464</v>
      </c>
      <c r="G493" s="7">
        <v>1321.99</v>
      </c>
      <c r="H493" s="7">
        <v>86.49</v>
      </c>
      <c r="I493" s="144">
        <v>49</v>
      </c>
      <c r="J493" s="7">
        <v>3.5</v>
      </c>
      <c r="K493" s="8">
        <f t="shared" si="44"/>
        <v>171.5</v>
      </c>
      <c r="L493" s="8">
        <f t="shared" si="45"/>
        <v>12.005000000000001</v>
      </c>
      <c r="M493" s="24">
        <f t="shared" si="47"/>
        <v>183.51</v>
      </c>
      <c r="N493" s="24">
        <f t="shared" si="42"/>
        <v>1505.5</v>
      </c>
      <c r="O493" s="24">
        <f t="shared" si="43"/>
        <v>1505.5</v>
      </c>
      <c r="P493" s="203">
        <v>86.49</v>
      </c>
      <c r="Q493" s="8">
        <v>12.01</v>
      </c>
      <c r="R493" s="8">
        <f t="shared" si="46"/>
        <v>98.5</v>
      </c>
    </row>
    <row r="494" spans="1:18" ht="24" customHeight="1" x14ac:dyDescent="0.4">
      <c r="A494" s="10">
        <v>490</v>
      </c>
      <c r="B494" s="4">
        <v>5920006500</v>
      </c>
      <c r="C494" s="3" t="s">
        <v>995</v>
      </c>
      <c r="D494" s="5" t="s">
        <v>996</v>
      </c>
      <c r="E494" s="5" t="s">
        <v>997</v>
      </c>
      <c r="F494" s="11" t="s">
        <v>3471</v>
      </c>
      <c r="G494" s="7">
        <v>131.08000000000001</v>
      </c>
      <c r="H494" s="7">
        <v>8.58</v>
      </c>
      <c r="I494" s="144">
        <v>24</v>
      </c>
      <c r="J494" s="7">
        <v>3.5</v>
      </c>
      <c r="K494" s="8">
        <f t="shared" si="44"/>
        <v>84</v>
      </c>
      <c r="L494" s="8">
        <f t="shared" si="45"/>
        <v>5.8800000000000008</v>
      </c>
      <c r="M494" s="24">
        <f t="shared" si="47"/>
        <v>89.88</v>
      </c>
      <c r="N494" s="24">
        <f t="shared" si="42"/>
        <v>220.96</v>
      </c>
      <c r="O494" s="24">
        <f t="shared" si="43"/>
        <v>220.96</v>
      </c>
      <c r="P494" s="203">
        <v>8.58</v>
      </c>
      <c r="Q494" s="8">
        <v>5.88</v>
      </c>
      <c r="R494" s="8">
        <f t="shared" si="46"/>
        <v>14.46</v>
      </c>
    </row>
    <row r="495" spans="1:18" ht="24" customHeight="1" x14ac:dyDescent="0.4">
      <c r="A495" s="10">
        <v>491</v>
      </c>
      <c r="B495" s="4">
        <v>5920006501</v>
      </c>
      <c r="C495" s="3" t="s">
        <v>1001</v>
      </c>
      <c r="D495" s="5" t="s">
        <v>3590</v>
      </c>
      <c r="E495" s="5" t="s">
        <v>2297</v>
      </c>
      <c r="F495" s="3" t="s">
        <v>3464</v>
      </c>
      <c r="G495" s="7">
        <v>520.57000000000005</v>
      </c>
      <c r="H495" s="7">
        <v>34.07</v>
      </c>
      <c r="I495" s="144">
        <v>7</v>
      </c>
      <c r="J495" s="7">
        <v>3.5</v>
      </c>
      <c r="K495" s="8">
        <f t="shared" si="44"/>
        <v>24.5</v>
      </c>
      <c r="L495" s="8">
        <f t="shared" si="45"/>
        <v>1.7150000000000001</v>
      </c>
      <c r="M495" s="24">
        <f t="shared" si="47"/>
        <v>26.220000000000002</v>
      </c>
      <c r="N495" s="24">
        <f t="shared" si="42"/>
        <v>546.79000000000008</v>
      </c>
      <c r="O495" s="24">
        <f t="shared" si="43"/>
        <v>546.79000000000008</v>
      </c>
      <c r="P495" s="203">
        <v>34.07</v>
      </c>
      <c r="Q495" s="8">
        <v>1.72</v>
      </c>
      <c r="R495" s="8">
        <f t="shared" si="46"/>
        <v>35.79</v>
      </c>
    </row>
    <row r="496" spans="1:18" ht="24" customHeight="1" x14ac:dyDescent="0.4">
      <c r="A496" s="10">
        <v>492</v>
      </c>
      <c r="B496" s="4">
        <v>5920006502</v>
      </c>
      <c r="C496" s="3" t="s">
        <v>1002</v>
      </c>
      <c r="D496" s="5" t="s">
        <v>1003</v>
      </c>
      <c r="E496" s="5" t="s">
        <v>1004</v>
      </c>
      <c r="F496" s="11" t="s">
        <v>3464</v>
      </c>
      <c r="G496" s="7">
        <v>112.37</v>
      </c>
      <c r="H496" s="7">
        <v>7.37</v>
      </c>
      <c r="I496" s="144">
        <v>1</v>
      </c>
      <c r="J496" s="7">
        <v>3.5</v>
      </c>
      <c r="K496" s="8">
        <f t="shared" si="44"/>
        <v>3.5</v>
      </c>
      <c r="L496" s="8">
        <f t="shared" si="45"/>
        <v>0.24500000000000002</v>
      </c>
      <c r="M496" s="24">
        <f t="shared" si="47"/>
        <v>3.75</v>
      </c>
      <c r="N496" s="24">
        <f t="shared" si="42"/>
        <v>116.12</v>
      </c>
      <c r="O496" s="24">
        <f t="shared" si="43"/>
        <v>116.12</v>
      </c>
      <c r="P496" s="203">
        <v>7.37</v>
      </c>
      <c r="Q496" s="8">
        <v>0.25</v>
      </c>
      <c r="R496" s="8">
        <f t="shared" si="46"/>
        <v>7.62</v>
      </c>
    </row>
    <row r="497" spans="1:18" ht="24" customHeight="1" x14ac:dyDescent="0.4">
      <c r="A497" s="10">
        <v>493</v>
      </c>
      <c r="B497" s="4">
        <v>5920006503</v>
      </c>
      <c r="C497" s="3" t="s">
        <v>998</v>
      </c>
      <c r="D497" s="5" t="s">
        <v>999</v>
      </c>
      <c r="E497" s="5" t="s">
        <v>1000</v>
      </c>
      <c r="F497" s="3" t="s">
        <v>3464</v>
      </c>
      <c r="G497" s="7">
        <v>662.88</v>
      </c>
      <c r="H497" s="7">
        <v>43.38</v>
      </c>
      <c r="I497" s="144">
        <v>33</v>
      </c>
      <c r="J497" s="7">
        <v>3.5</v>
      </c>
      <c r="K497" s="8">
        <f t="shared" si="44"/>
        <v>115.5</v>
      </c>
      <c r="L497" s="8">
        <f t="shared" si="45"/>
        <v>8.0850000000000009</v>
      </c>
      <c r="M497" s="24">
        <f t="shared" si="47"/>
        <v>123.59</v>
      </c>
      <c r="N497" s="24">
        <f t="shared" si="42"/>
        <v>786.47</v>
      </c>
      <c r="O497" s="24">
        <f t="shared" si="43"/>
        <v>786.47</v>
      </c>
      <c r="P497" s="203">
        <v>43.38</v>
      </c>
      <c r="Q497" s="8">
        <v>8.09</v>
      </c>
      <c r="R497" s="8">
        <f t="shared" si="46"/>
        <v>51.47</v>
      </c>
    </row>
    <row r="498" spans="1:18" ht="24" customHeight="1" x14ac:dyDescent="0.4">
      <c r="A498" s="10">
        <v>494</v>
      </c>
      <c r="B498" s="4">
        <v>5920006504</v>
      </c>
      <c r="C498" s="3" t="s">
        <v>1005</v>
      </c>
      <c r="D498" s="5" t="s">
        <v>3077</v>
      </c>
      <c r="E498" s="5" t="s">
        <v>1006</v>
      </c>
      <c r="F498" s="3" t="s">
        <v>18</v>
      </c>
      <c r="G498" s="7">
        <v>0</v>
      </c>
      <c r="H498" s="7">
        <v>0</v>
      </c>
      <c r="I498" s="144">
        <v>13</v>
      </c>
      <c r="J498" s="7">
        <v>3.5</v>
      </c>
      <c r="K498" s="8">
        <f t="shared" si="44"/>
        <v>45.5</v>
      </c>
      <c r="L498" s="8">
        <f t="shared" si="45"/>
        <v>3.1850000000000005</v>
      </c>
      <c r="M498" s="24">
        <f t="shared" si="47"/>
        <v>48.69</v>
      </c>
      <c r="N498" s="24">
        <f t="shared" si="42"/>
        <v>48.69</v>
      </c>
      <c r="O498" s="24">
        <f t="shared" si="43"/>
        <v>48.69</v>
      </c>
      <c r="P498" s="203">
        <v>0</v>
      </c>
      <c r="Q498" s="8">
        <v>3.19</v>
      </c>
      <c r="R498" s="8">
        <f t="shared" si="46"/>
        <v>3.19</v>
      </c>
    </row>
    <row r="499" spans="1:18" ht="24" customHeight="1" x14ac:dyDescent="0.4">
      <c r="A499" s="10">
        <v>495</v>
      </c>
      <c r="B499" s="4">
        <v>5920006505</v>
      </c>
      <c r="C499" s="3" t="s">
        <v>1007</v>
      </c>
      <c r="D499" s="5" t="s">
        <v>1003</v>
      </c>
      <c r="E499" s="5" t="s">
        <v>1008</v>
      </c>
      <c r="F499" s="3" t="s">
        <v>18</v>
      </c>
      <c r="G499" s="7">
        <v>0</v>
      </c>
      <c r="H499" s="7">
        <v>0</v>
      </c>
      <c r="I499" s="144">
        <v>43</v>
      </c>
      <c r="J499" s="7">
        <v>3.5</v>
      </c>
      <c r="K499" s="8">
        <f t="shared" si="44"/>
        <v>150.5</v>
      </c>
      <c r="L499" s="8">
        <f t="shared" si="45"/>
        <v>10.535</v>
      </c>
      <c r="M499" s="24">
        <f t="shared" si="47"/>
        <v>161.04</v>
      </c>
      <c r="N499" s="24">
        <f t="shared" si="42"/>
        <v>161.04</v>
      </c>
      <c r="O499" s="24">
        <f t="shared" si="43"/>
        <v>161.04</v>
      </c>
      <c r="P499" s="203">
        <v>0</v>
      </c>
      <c r="Q499" s="8">
        <v>10.54</v>
      </c>
      <c r="R499" s="8">
        <f t="shared" si="46"/>
        <v>10.54</v>
      </c>
    </row>
    <row r="500" spans="1:18" ht="24" customHeight="1" x14ac:dyDescent="0.4">
      <c r="A500" s="10">
        <v>496</v>
      </c>
      <c r="B500" s="4">
        <v>5920006506</v>
      </c>
      <c r="C500" s="3" t="s">
        <v>523</v>
      </c>
      <c r="D500" s="5" t="s">
        <v>524</v>
      </c>
      <c r="E500" s="5" t="s">
        <v>525</v>
      </c>
      <c r="F500" s="11" t="s">
        <v>3464</v>
      </c>
      <c r="G500" s="7">
        <v>767.74</v>
      </c>
      <c r="H500" s="7">
        <v>50.24</v>
      </c>
      <c r="I500" s="144">
        <v>34</v>
      </c>
      <c r="J500" s="7">
        <v>3.5</v>
      </c>
      <c r="K500" s="8">
        <f t="shared" si="44"/>
        <v>119</v>
      </c>
      <c r="L500" s="8">
        <f t="shared" si="45"/>
        <v>8.33</v>
      </c>
      <c r="M500" s="24">
        <f t="shared" si="47"/>
        <v>127.33</v>
      </c>
      <c r="N500" s="24">
        <f t="shared" si="42"/>
        <v>895.07</v>
      </c>
      <c r="O500" s="24">
        <f t="shared" si="43"/>
        <v>895.07</v>
      </c>
      <c r="P500" s="203">
        <v>50.24</v>
      </c>
      <c r="Q500" s="8">
        <v>8.33</v>
      </c>
      <c r="R500" s="8">
        <f t="shared" si="46"/>
        <v>58.57</v>
      </c>
    </row>
    <row r="501" spans="1:18" ht="24" customHeight="1" x14ac:dyDescent="0.4">
      <c r="A501" s="10">
        <v>497</v>
      </c>
      <c r="B501" s="4">
        <v>5920006507</v>
      </c>
      <c r="C501" s="3" t="s">
        <v>1009</v>
      </c>
      <c r="D501" s="5" t="s">
        <v>1010</v>
      </c>
      <c r="E501" s="5" t="s">
        <v>1011</v>
      </c>
      <c r="F501" s="3" t="s">
        <v>18</v>
      </c>
      <c r="G501" s="7">
        <v>0</v>
      </c>
      <c r="H501" s="7">
        <v>0</v>
      </c>
      <c r="I501" s="144">
        <v>13</v>
      </c>
      <c r="J501" s="7">
        <v>3.5</v>
      </c>
      <c r="K501" s="8">
        <f t="shared" si="44"/>
        <v>45.5</v>
      </c>
      <c r="L501" s="8">
        <f t="shared" si="45"/>
        <v>3.1850000000000005</v>
      </c>
      <c r="M501" s="24">
        <f t="shared" si="47"/>
        <v>48.69</v>
      </c>
      <c r="N501" s="24">
        <f t="shared" si="42"/>
        <v>48.69</v>
      </c>
      <c r="O501" s="24">
        <f t="shared" si="43"/>
        <v>48.69</v>
      </c>
      <c r="P501" s="203">
        <v>0</v>
      </c>
      <c r="Q501" s="8">
        <v>3.19</v>
      </c>
      <c r="R501" s="8">
        <f t="shared" si="46"/>
        <v>3.19</v>
      </c>
    </row>
    <row r="502" spans="1:18" ht="24" customHeight="1" x14ac:dyDescent="0.4">
      <c r="A502" s="10">
        <v>498</v>
      </c>
      <c r="B502" s="4">
        <v>5920006508</v>
      </c>
      <c r="C502" s="3" t="s">
        <v>1012</v>
      </c>
      <c r="D502" s="5" t="s">
        <v>1013</v>
      </c>
      <c r="E502" s="5" t="s">
        <v>1014</v>
      </c>
      <c r="F502" s="3" t="s">
        <v>18</v>
      </c>
      <c r="G502" s="7">
        <v>0</v>
      </c>
      <c r="H502" s="7">
        <v>0</v>
      </c>
      <c r="I502" s="144">
        <v>71</v>
      </c>
      <c r="J502" s="7">
        <v>3.5</v>
      </c>
      <c r="K502" s="8">
        <f t="shared" si="44"/>
        <v>248.5</v>
      </c>
      <c r="L502" s="8">
        <f t="shared" si="45"/>
        <v>17.395000000000003</v>
      </c>
      <c r="M502" s="24">
        <f t="shared" si="47"/>
        <v>265.89999999999998</v>
      </c>
      <c r="N502" s="24">
        <f t="shared" si="42"/>
        <v>265.89999999999998</v>
      </c>
      <c r="O502" s="24">
        <f t="shared" si="43"/>
        <v>265.89999999999998</v>
      </c>
      <c r="P502" s="203">
        <v>0</v>
      </c>
      <c r="Q502" s="8">
        <v>17.399999999999999</v>
      </c>
      <c r="R502" s="8">
        <f t="shared" si="46"/>
        <v>17.399999999999999</v>
      </c>
    </row>
    <row r="503" spans="1:18" ht="24" customHeight="1" x14ac:dyDescent="0.4">
      <c r="A503" s="10">
        <v>499</v>
      </c>
      <c r="B503" s="4">
        <v>5920006509</v>
      </c>
      <c r="C503" s="3" t="s">
        <v>1015</v>
      </c>
      <c r="D503" s="5" t="s">
        <v>2193</v>
      </c>
      <c r="E503" s="5" t="s">
        <v>1016</v>
      </c>
      <c r="F503" s="3" t="s">
        <v>3467</v>
      </c>
      <c r="G503" s="7">
        <v>647.9</v>
      </c>
      <c r="H503" s="7">
        <v>42.4</v>
      </c>
      <c r="I503" s="144">
        <v>67</v>
      </c>
      <c r="J503" s="7">
        <v>3.5</v>
      </c>
      <c r="K503" s="8">
        <f t="shared" si="44"/>
        <v>234.5</v>
      </c>
      <c r="L503" s="8">
        <f t="shared" si="45"/>
        <v>16.415000000000003</v>
      </c>
      <c r="M503" s="24">
        <f t="shared" si="47"/>
        <v>250.92</v>
      </c>
      <c r="N503" s="24">
        <f t="shared" si="42"/>
        <v>898.81999999999994</v>
      </c>
      <c r="O503" s="24">
        <f t="shared" si="43"/>
        <v>898.81999999999994</v>
      </c>
      <c r="P503" s="203">
        <v>42.4</v>
      </c>
      <c r="Q503" s="8">
        <v>16.420000000000002</v>
      </c>
      <c r="R503" s="8">
        <f t="shared" si="46"/>
        <v>58.82</v>
      </c>
    </row>
    <row r="504" spans="1:18" ht="24" customHeight="1" x14ac:dyDescent="0.4">
      <c r="A504" s="10">
        <v>500</v>
      </c>
      <c r="B504" s="4">
        <v>5920006510</v>
      </c>
      <c r="C504" s="3" t="s">
        <v>1017</v>
      </c>
      <c r="D504" s="5" t="s">
        <v>248</v>
      </c>
      <c r="E504" s="5" t="s">
        <v>1018</v>
      </c>
      <c r="F504" s="3" t="s">
        <v>3464</v>
      </c>
      <c r="G504" s="7">
        <v>348.29</v>
      </c>
      <c r="H504" s="7">
        <v>22.79</v>
      </c>
      <c r="I504" s="144">
        <v>23</v>
      </c>
      <c r="J504" s="7">
        <v>3.5</v>
      </c>
      <c r="K504" s="8">
        <f t="shared" si="44"/>
        <v>80.5</v>
      </c>
      <c r="L504" s="8">
        <f t="shared" si="45"/>
        <v>5.6350000000000007</v>
      </c>
      <c r="M504" s="24">
        <f t="shared" si="47"/>
        <v>86.14</v>
      </c>
      <c r="N504" s="24">
        <f t="shared" si="42"/>
        <v>434.43</v>
      </c>
      <c r="O504" s="24">
        <f t="shared" si="43"/>
        <v>434.43</v>
      </c>
      <c r="P504" s="203">
        <v>22.79</v>
      </c>
      <c r="Q504" s="8">
        <v>5.64</v>
      </c>
      <c r="R504" s="8">
        <f t="shared" si="46"/>
        <v>28.43</v>
      </c>
    </row>
    <row r="505" spans="1:18" ht="24" customHeight="1" x14ac:dyDescent="0.4">
      <c r="A505" s="10">
        <v>501</v>
      </c>
      <c r="B505" s="4">
        <v>5920006511</v>
      </c>
      <c r="C505" s="3" t="s">
        <v>1019</v>
      </c>
      <c r="D505" s="5" t="s">
        <v>248</v>
      </c>
      <c r="E505" s="5" t="s">
        <v>1020</v>
      </c>
      <c r="F505" s="3" t="s">
        <v>3464</v>
      </c>
      <c r="G505" s="7">
        <v>1501.76</v>
      </c>
      <c r="H505" s="7">
        <v>98.26</v>
      </c>
      <c r="I505" s="144">
        <v>85</v>
      </c>
      <c r="J505" s="7">
        <v>3.5</v>
      </c>
      <c r="K505" s="8">
        <f t="shared" si="44"/>
        <v>297.5</v>
      </c>
      <c r="L505" s="8">
        <f t="shared" si="45"/>
        <v>20.825000000000003</v>
      </c>
      <c r="M505" s="24">
        <f t="shared" si="47"/>
        <v>318.33</v>
      </c>
      <c r="N505" s="24">
        <f t="shared" si="42"/>
        <v>1820.09</v>
      </c>
      <c r="O505" s="24">
        <f t="shared" si="43"/>
        <v>1820.09</v>
      </c>
      <c r="P505" s="203">
        <v>98.26</v>
      </c>
      <c r="Q505" s="8">
        <v>20.83</v>
      </c>
      <c r="R505" s="8">
        <f t="shared" si="46"/>
        <v>119.09</v>
      </c>
    </row>
    <row r="506" spans="1:18" ht="24" customHeight="1" x14ac:dyDescent="0.4">
      <c r="A506" s="10">
        <v>502</v>
      </c>
      <c r="B506" s="4">
        <v>5920006512</v>
      </c>
      <c r="C506" s="3" t="s">
        <v>1021</v>
      </c>
      <c r="D506" s="5" t="s">
        <v>1022</v>
      </c>
      <c r="E506" s="5" t="s">
        <v>1023</v>
      </c>
      <c r="F506" s="3" t="s">
        <v>3465</v>
      </c>
      <c r="G506" s="7">
        <v>471.87</v>
      </c>
      <c r="H506" s="7">
        <v>30.87</v>
      </c>
      <c r="I506" s="144">
        <v>166</v>
      </c>
      <c r="J506" s="7">
        <v>3.5</v>
      </c>
      <c r="K506" s="8">
        <f t="shared" si="44"/>
        <v>581</v>
      </c>
      <c r="L506" s="8">
        <f t="shared" si="45"/>
        <v>40.67</v>
      </c>
      <c r="M506" s="24">
        <f t="shared" si="47"/>
        <v>621.66999999999996</v>
      </c>
      <c r="N506" s="24">
        <f t="shared" si="42"/>
        <v>1093.54</v>
      </c>
      <c r="O506" s="24">
        <f t="shared" si="43"/>
        <v>1093.54</v>
      </c>
      <c r="P506" s="203">
        <v>30.87</v>
      </c>
      <c r="Q506" s="8">
        <v>40.67</v>
      </c>
      <c r="R506" s="8">
        <f t="shared" si="46"/>
        <v>71.540000000000006</v>
      </c>
    </row>
    <row r="507" spans="1:18" ht="24" customHeight="1" x14ac:dyDescent="0.4">
      <c r="A507" s="10">
        <v>503</v>
      </c>
      <c r="B507" s="4">
        <v>5920006513</v>
      </c>
      <c r="C507" s="3" t="s">
        <v>247</v>
      </c>
      <c r="D507" s="5" t="s">
        <v>248</v>
      </c>
      <c r="E507" s="5" t="s">
        <v>249</v>
      </c>
      <c r="F507" s="3" t="s">
        <v>3464</v>
      </c>
      <c r="G507" s="7">
        <v>119.85</v>
      </c>
      <c r="H507" s="7">
        <v>7.85</v>
      </c>
      <c r="I507" s="144">
        <v>5</v>
      </c>
      <c r="J507" s="7">
        <v>3.5</v>
      </c>
      <c r="K507" s="8">
        <f t="shared" si="44"/>
        <v>17.5</v>
      </c>
      <c r="L507" s="8">
        <f t="shared" si="45"/>
        <v>1.2250000000000001</v>
      </c>
      <c r="M507" s="24">
        <f t="shared" si="47"/>
        <v>18.73</v>
      </c>
      <c r="N507" s="24">
        <f t="shared" si="42"/>
        <v>138.57999999999998</v>
      </c>
      <c r="O507" s="24">
        <f t="shared" si="43"/>
        <v>138.57999999999998</v>
      </c>
      <c r="P507" s="203">
        <v>7.85</v>
      </c>
      <c r="Q507" s="8">
        <v>1.23</v>
      </c>
      <c r="R507" s="8">
        <f t="shared" si="46"/>
        <v>9.08</v>
      </c>
    </row>
    <row r="508" spans="1:18" ht="24" customHeight="1" x14ac:dyDescent="0.4">
      <c r="A508" s="10">
        <v>504</v>
      </c>
      <c r="B508" s="4">
        <v>5920006514</v>
      </c>
      <c r="C508" s="3" t="s">
        <v>262</v>
      </c>
      <c r="D508" s="5" t="s">
        <v>248</v>
      </c>
      <c r="E508" s="5" t="s">
        <v>263</v>
      </c>
      <c r="F508" s="3" t="s">
        <v>3464</v>
      </c>
      <c r="G508" s="7">
        <v>101.12</v>
      </c>
      <c r="H508" s="7">
        <v>6.62</v>
      </c>
      <c r="I508" s="144">
        <v>0</v>
      </c>
      <c r="J508" s="7">
        <v>3.5</v>
      </c>
      <c r="K508" s="8">
        <f t="shared" si="44"/>
        <v>0</v>
      </c>
      <c r="L508" s="8">
        <f t="shared" si="45"/>
        <v>0</v>
      </c>
      <c r="M508" s="24">
        <f t="shared" si="47"/>
        <v>0</v>
      </c>
      <c r="N508" s="24">
        <f t="shared" si="42"/>
        <v>101.12</v>
      </c>
      <c r="O508" s="24">
        <f t="shared" si="43"/>
        <v>101.12</v>
      </c>
      <c r="P508" s="203">
        <v>6.62</v>
      </c>
      <c r="Q508" s="8">
        <v>0</v>
      </c>
      <c r="R508" s="8">
        <f t="shared" si="46"/>
        <v>6.62</v>
      </c>
    </row>
    <row r="509" spans="1:18" ht="24" customHeight="1" x14ac:dyDescent="0.4">
      <c r="A509" s="10">
        <v>505</v>
      </c>
      <c r="B509" s="4">
        <v>5920006515</v>
      </c>
      <c r="C509" s="3" t="s">
        <v>264</v>
      </c>
      <c r="D509" s="5" t="s">
        <v>265</v>
      </c>
      <c r="E509" s="5" t="s">
        <v>266</v>
      </c>
      <c r="F509" s="3" t="s">
        <v>18</v>
      </c>
      <c r="G509" s="7">
        <v>0</v>
      </c>
      <c r="H509" s="7">
        <v>0</v>
      </c>
      <c r="I509" s="144">
        <v>20</v>
      </c>
      <c r="J509" s="7">
        <v>3.5</v>
      </c>
      <c r="K509" s="8">
        <f t="shared" si="44"/>
        <v>70</v>
      </c>
      <c r="L509" s="8">
        <f t="shared" si="45"/>
        <v>4.9000000000000004</v>
      </c>
      <c r="M509" s="24">
        <f t="shared" si="47"/>
        <v>74.900000000000006</v>
      </c>
      <c r="N509" s="24">
        <f t="shared" si="42"/>
        <v>74.900000000000006</v>
      </c>
      <c r="O509" s="24">
        <f t="shared" si="43"/>
        <v>74.900000000000006</v>
      </c>
      <c r="P509" s="203">
        <v>0</v>
      </c>
      <c r="Q509" s="8">
        <v>4.9000000000000004</v>
      </c>
      <c r="R509" s="8">
        <f t="shared" si="46"/>
        <v>4.9000000000000004</v>
      </c>
    </row>
    <row r="510" spans="1:18" ht="24" customHeight="1" x14ac:dyDescent="0.4">
      <c r="A510" s="10">
        <v>506</v>
      </c>
      <c r="B510" s="4">
        <v>5920006516</v>
      </c>
      <c r="C510" s="3" t="s">
        <v>281</v>
      </c>
      <c r="D510" s="5" t="s">
        <v>275</v>
      </c>
      <c r="E510" s="5" t="s">
        <v>282</v>
      </c>
      <c r="F510" s="11" t="s">
        <v>3468</v>
      </c>
      <c r="G510" s="7">
        <v>161.04</v>
      </c>
      <c r="H510" s="7">
        <v>10.54</v>
      </c>
      <c r="I510" s="144">
        <v>12</v>
      </c>
      <c r="J510" s="7">
        <v>3.5</v>
      </c>
      <c r="K510" s="8">
        <f t="shared" si="44"/>
        <v>42</v>
      </c>
      <c r="L510" s="8">
        <f t="shared" si="45"/>
        <v>2.9400000000000004</v>
      </c>
      <c r="M510" s="24">
        <f t="shared" si="47"/>
        <v>44.94</v>
      </c>
      <c r="N510" s="24">
        <f t="shared" si="42"/>
        <v>205.98</v>
      </c>
      <c r="O510" s="24">
        <f t="shared" si="43"/>
        <v>205.98</v>
      </c>
      <c r="P510" s="203">
        <v>10.54</v>
      </c>
      <c r="Q510" s="8">
        <v>2.94</v>
      </c>
      <c r="R510" s="8">
        <f t="shared" si="46"/>
        <v>13.479999999999999</v>
      </c>
    </row>
    <row r="511" spans="1:18" ht="24" customHeight="1" x14ac:dyDescent="0.4">
      <c r="A511" s="10">
        <v>507</v>
      </c>
      <c r="B511" s="4">
        <v>5920006517</v>
      </c>
      <c r="C511" s="3" t="s">
        <v>277</v>
      </c>
      <c r="D511" s="5" t="s">
        <v>275</v>
      </c>
      <c r="E511" s="5" t="s">
        <v>278</v>
      </c>
      <c r="F511" s="3" t="s">
        <v>3468</v>
      </c>
      <c r="G511" s="7">
        <v>97.38</v>
      </c>
      <c r="H511" s="7">
        <v>6.38</v>
      </c>
      <c r="I511" s="144">
        <v>7</v>
      </c>
      <c r="J511" s="7">
        <v>3.5</v>
      </c>
      <c r="K511" s="8">
        <f t="shared" si="44"/>
        <v>24.5</v>
      </c>
      <c r="L511" s="8">
        <f t="shared" si="45"/>
        <v>1.7150000000000001</v>
      </c>
      <c r="M511" s="24">
        <f t="shared" si="47"/>
        <v>26.220000000000002</v>
      </c>
      <c r="N511" s="24">
        <f t="shared" si="42"/>
        <v>123.6</v>
      </c>
      <c r="O511" s="24">
        <f t="shared" si="43"/>
        <v>123.6</v>
      </c>
      <c r="P511" s="203">
        <v>6.38</v>
      </c>
      <c r="Q511" s="8">
        <v>1.72</v>
      </c>
      <c r="R511" s="8">
        <f t="shared" si="46"/>
        <v>8.1</v>
      </c>
    </row>
    <row r="512" spans="1:18" ht="24" customHeight="1" x14ac:dyDescent="0.4">
      <c r="A512" s="10">
        <v>508</v>
      </c>
      <c r="B512" s="4">
        <v>5920006518</v>
      </c>
      <c r="C512" s="3" t="s">
        <v>279</v>
      </c>
      <c r="D512" s="5" t="s">
        <v>275</v>
      </c>
      <c r="E512" s="5" t="s">
        <v>280</v>
      </c>
      <c r="F512" s="3" t="s">
        <v>3468</v>
      </c>
      <c r="G512" s="7">
        <v>232.19</v>
      </c>
      <c r="H512" s="7">
        <v>15.19</v>
      </c>
      <c r="I512" s="144">
        <v>14</v>
      </c>
      <c r="J512" s="7">
        <v>3.5</v>
      </c>
      <c r="K512" s="8">
        <f t="shared" si="44"/>
        <v>49</v>
      </c>
      <c r="L512" s="8">
        <f t="shared" si="45"/>
        <v>3.43</v>
      </c>
      <c r="M512" s="24">
        <f t="shared" si="47"/>
        <v>52.43</v>
      </c>
      <c r="N512" s="24">
        <f t="shared" si="42"/>
        <v>284.62</v>
      </c>
      <c r="O512" s="24">
        <f t="shared" si="43"/>
        <v>284.62</v>
      </c>
      <c r="P512" s="203">
        <v>15.19</v>
      </c>
      <c r="Q512" s="8">
        <v>3.43</v>
      </c>
      <c r="R512" s="8">
        <f t="shared" si="46"/>
        <v>18.62</v>
      </c>
    </row>
    <row r="513" spans="1:18" ht="24" customHeight="1" x14ac:dyDescent="0.4">
      <c r="A513" s="10">
        <v>509</v>
      </c>
      <c r="B513" s="4">
        <v>5920006519</v>
      </c>
      <c r="C513" s="3" t="s">
        <v>274</v>
      </c>
      <c r="D513" s="5" t="s">
        <v>275</v>
      </c>
      <c r="E513" s="5" t="s">
        <v>276</v>
      </c>
      <c r="F513" s="3" t="s">
        <v>3468</v>
      </c>
      <c r="G513" s="7">
        <v>187.26</v>
      </c>
      <c r="H513" s="7">
        <v>12.26</v>
      </c>
      <c r="I513" s="144">
        <v>12</v>
      </c>
      <c r="J513" s="7">
        <v>3.5</v>
      </c>
      <c r="K513" s="8">
        <f t="shared" si="44"/>
        <v>42</v>
      </c>
      <c r="L513" s="8">
        <f t="shared" si="45"/>
        <v>2.9400000000000004</v>
      </c>
      <c r="M513" s="24">
        <f t="shared" si="47"/>
        <v>44.94</v>
      </c>
      <c r="N513" s="24">
        <f t="shared" si="42"/>
        <v>232.2</v>
      </c>
      <c r="O513" s="24">
        <f t="shared" si="43"/>
        <v>232.2</v>
      </c>
      <c r="P513" s="203">
        <v>12.26</v>
      </c>
      <c r="Q513" s="8">
        <v>2.94</v>
      </c>
      <c r="R513" s="8">
        <f t="shared" si="46"/>
        <v>15.2</v>
      </c>
    </row>
    <row r="514" spans="1:18" ht="24" customHeight="1" x14ac:dyDescent="0.4">
      <c r="A514" s="10">
        <v>510</v>
      </c>
      <c r="B514" s="4">
        <v>5920006520</v>
      </c>
      <c r="C514" s="3" t="s">
        <v>267</v>
      </c>
      <c r="D514" s="5" t="s">
        <v>268</v>
      </c>
      <c r="E514" s="5" t="s">
        <v>269</v>
      </c>
      <c r="F514" s="11" t="s">
        <v>18</v>
      </c>
      <c r="G514" s="7">
        <v>0</v>
      </c>
      <c r="H514" s="7">
        <v>0</v>
      </c>
      <c r="I514" s="144">
        <v>31</v>
      </c>
      <c r="J514" s="7">
        <v>3.5</v>
      </c>
      <c r="K514" s="8">
        <f t="shared" si="44"/>
        <v>108.5</v>
      </c>
      <c r="L514" s="8">
        <f t="shared" si="45"/>
        <v>7.5950000000000006</v>
      </c>
      <c r="M514" s="24">
        <f t="shared" si="47"/>
        <v>116.10000000000001</v>
      </c>
      <c r="N514" s="24">
        <f t="shared" si="42"/>
        <v>116.10000000000001</v>
      </c>
      <c r="O514" s="24">
        <f t="shared" si="43"/>
        <v>116.10000000000001</v>
      </c>
      <c r="P514" s="203">
        <v>0</v>
      </c>
      <c r="Q514" s="8">
        <v>7.6</v>
      </c>
      <c r="R514" s="8">
        <f t="shared" si="46"/>
        <v>7.6</v>
      </c>
    </row>
    <row r="515" spans="1:18" ht="24" customHeight="1" x14ac:dyDescent="0.4">
      <c r="A515" s="10">
        <v>511</v>
      </c>
      <c r="B515" s="4">
        <v>5920006521</v>
      </c>
      <c r="C515" s="3" t="s">
        <v>270</v>
      </c>
      <c r="D515" s="5" t="s">
        <v>268</v>
      </c>
      <c r="E515" s="5" t="s">
        <v>271</v>
      </c>
      <c r="F515" s="3" t="s">
        <v>18</v>
      </c>
      <c r="G515" s="7">
        <v>0</v>
      </c>
      <c r="H515" s="7">
        <v>0</v>
      </c>
      <c r="I515" s="144">
        <v>27</v>
      </c>
      <c r="J515" s="7">
        <v>3.5</v>
      </c>
      <c r="K515" s="8">
        <f t="shared" si="44"/>
        <v>94.5</v>
      </c>
      <c r="L515" s="8">
        <f t="shared" si="45"/>
        <v>6.6150000000000002</v>
      </c>
      <c r="M515" s="24">
        <f t="shared" si="47"/>
        <v>101.12</v>
      </c>
      <c r="N515" s="24">
        <f t="shared" si="42"/>
        <v>101.12</v>
      </c>
      <c r="O515" s="24">
        <f t="shared" si="43"/>
        <v>101.12</v>
      </c>
      <c r="P515" s="203">
        <v>0</v>
      </c>
      <c r="Q515" s="8">
        <v>6.62</v>
      </c>
      <c r="R515" s="8">
        <f t="shared" si="46"/>
        <v>6.62</v>
      </c>
    </row>
    <row r="516" spans="1:18" ht="24" customHeight="1" x14ac:dyDescent="0.4">
      <c r="A516" s="10">
        <v>512</v>
      </c>
      <c r="B516" s="4">
        <v>5920006522</v>
      </c>
      <c r="C516" s="3" t="s">
        <v>272</v>
      </c>
      <c r="D516" s="5" t="s">
        <v>268</v>
      </c>
      <c r="E516" s="5" t="s">
        <v>273</v>
      </c>
      <c r="F516" s="11" t="s">
        <v>18</v>
      </c>
      <c r="G516" s="7">
        <v>0</v>
      </c>
      <c r="H516" s="7">
        <v>0</v>
      </c>
      <c r="I516" s="144">
        <v>69</v>
      </c>
      <c r="J516" s="7">
        <v>3.5</v>
      </c>
      <c r="K516" s="8">
        <f t="shared" si="44"/>
        <v>241.5</v>
      </c>
      <c r="L516" s="8">
        <f t="shared" si="45"/>
        <v>16.905000000000001</v>
      </c>
      <c r="M516" s="24">
        <f t="shared" si="47"/>
        <v>258.40999999999997</v>
      </c>
      <c r="N516" s="24">
        <f t="shared" si="42"/>
        <v>258.40999999999997</v>
      </c>
      <c r="O516" s="24">
        <f t="shared" si="43"/>
        <v>258.40999999999997</v>
      </c>
      <c r="P516" s="203">
        <v>0</v>
      </c>
      <c r="Q516" s="8">
        <v>16.91</v>
      </c>
      <c r="R516" s="8">
        <f t="shared" si="46"/>
        <v>16.91</v>
      </c>
    </row>
    <row r="517" spans="1:18" ht="24" customHeight="1" x14ac:dyDescent="0.4">
      <c r="A517" s="10">
        <v>513</v>
      </c>
      <c r="B517" s="4">
        <v>5920006523</v>
      </c>
      <c r="C517" s="3" t="s">
        <v>294</v>
      </c>
      <c r="D517" s="5" t="s">
        <v>275</v>
      </c>
      <c r="E517" s="5" t="s">
        <v>295</v>
      </c>
      <c r="F517" s="11" t="s">
        <v>18</v>
      </c>
      <c r="G517" s="7">
        <v>0</v>
      </c>
      <c r="H517" s="7">
        <v>0</v>
      </c>
      <c r="I517" s="144">
        <v>54</v>
      </c>
      <c r="J517" s="7">
        <v>3.5</v>
      </c>
      <c r="K517" s="8">
        <f t="shared" si="44"/>
        <v>189</v>
      </c>
      <c r="L517" s="8">
        <f t="shared" si="45"/>
        <v>13.23</v>
      </c>
      <c r="M517" s="24">
        <f t="shared" si="47"/>
        <v>202.23</v>
      </c>
      <c r="N517" s="24">
        <f t="shared" ref="N517:N580" si="48">SUM(G517+M517)</f>
        <v>202.23</v>
      </c>
      <c r="O517" s="24">
        <f t="shared" ref="O517:O580" si="49">N517</f>
        <v>202.23</v>
      </c>
      <c r="P517" s="203">
        <v>0</v>
      </c>
      <c r="Q517" s="8">
        <v>13.23</v>
      </c>
      <c r="R517" s="8">
        <f t="shared" si="46"/>
        <v>13.23</v>
      </c>
    </row>
    <row r="518" spans="1:18" ht="24" customHeight="1" x14ac:dyDescent="0.4">
      <c r="A518" s="10">
        <v>514</v>
      </c>
      <c r="B518" s="4">
        <v>5920006524</v>
      </c>
      <c r="C518" s="3" t="s">
        <v>291</v>
      </c>
      <c r="D518" s="5" t="s">
        <v>292</v>
      </c>
      <c r="E518" s="5" t="s">
        <v>293</v>
      </c>
      <c r="F518" s="11" t="s">
        <v>18</v>
      </c>
      <c r="G518" s="7">
        <v>0</v>
      </c>
      <c r="H518" s="7">
        <v>0</v>
      </c>
      <c r="I518" s="144">
        <v>43</v>
      </c>
      <c r="J518" s="7">
        <v>3.5</v>
      </c>
      <c r="K518" s="8">
        <f t="shared" ref="K518:K581" si="50">SUM(I518*J518)</f>
        <v>150.5</v>
      </c>
      <c r="L518" s="8">
        <f t="shared" ref="L518:L581" si="51">SUM(K518*7%)</f>
        <v>10.535</v>
      </c>
      <c r="M518" s="24">
        <f t="shared" si="47"/>
        <v>161.04</v>
      </c>
      <c r="N518" s="24">
        <f t="shared" si="48"/>
        <v>161.04</v>
      </c>
      <c r="O518" s="24">
        <f t="shared" si="49"/>
        <v>161.04</v>
      </c>
      <c r="P518" s="203">
        <v>0</v>
      </c>
      <c r="Q518" s="8">
        <v>10.54</v>
      </c>
      <c r="R518" s="8">
        <f t="shared" ref="R518:R581" si="52">SUM(P518:Q518)</f>
        <v>10.54</v>
      </c>
    </row>
    <row r="519" spans="1:18" ht="24" customHeight="1" x14ac:dyDescent="0.4">
      <c r="A519" s="10">
        <v>515</v>
      </c>
      <c r="B519" s="4">
        <v>5920006525</v>
      </c>
      <c r="C519" s="3" t="s">
        <v>289</v>
      </c>
      <c r="D519" s="5" t="s">
        <v>275</v>
      </c>
      <c r="E519" s="5" t="s">
        <v>290</v>
      </c>
      <c r="F519" s="11" t="s">
        <v>18</v>
      </c>
      <c r="G519" s="7">
        <v>0</v>
      </c>
      <c r="H519" s="7">
        <v>0</v>
      </c>
      <c r="I519" s="144">
        <v>108</v>
      </c>
      <c r="J519" s="7">
        <v>3.5</v>
      </c>
      <c r="K519" s="8">
        <f t="shared" si="50"/>
        <v>378</v>
      </c>
      <c r="L519" s="8">
        <f t="shared" si="51"/>
        <v>26.46</v>
      </c>
      <c r="M519" s="24">
        <f t="shared" si="47"/>
        <v>404.46</v>
      </c>
      <c r="N519" s="24">
        <f t="shared" si="48"/>
        <v>404.46</v>
      </c>
      <c r="O519" s="24">
        <f t="shared" si="49"/>
        <v>404.46</v>
      </c>
      <c r="P519" s="203">
        <v>0</v>
      </c>
      <c r="Q519" s="8">
        <v>26.46</v>
      </c>
      <c r="R519" s="8">
        <f t="shared" si="52"/>
        <v>26.46</v>
      </c>
    </row>
    <row r="520" spans="1:18" ht="24" customHeight="1" x14ac:dyDescent="0.4">
      <c r="A520" s="10">
        <v>516</v>
      </c>
      <c r="B520" s="4">
        <v>5920006526</v>
      </c>
      <c r="C520" s="3" t="s">
        <v>296</v>
      </c>
      <c r="D520" s="5" t="s">
        <v>297</v>
      </c>
      <c r="E520" s="5" t="s">
        <v>298</v>
      </c>
      <c r="F520" s="11" t="s">
        <v>3468</v>
      </c>
      <c r="G520" s="7">
        <v>37.46</v>
      </c>
      <c r="H520" s="7">
        <v>2.46</v>
      </c>
      <c r="I520" s="144">
        <v>2</v>
      </c>
      <c r="J520" s="7">
        <v>3.5</v>
      </c>
      <c r="K520" s="8">
        <f t="shared" si="50"/>
        <v>7</v>
      </c>
      <c r="L520" s="8">
        <f t="shared" si="51"/>
        <v>0.49000000000000005</v>
      </c>
      <c r="M520" s="24">
        <f t="shared" ref="M520:M583" si="53">ROUNDUP(K520+L520,2)</f>
        <v>7.49</v>
      </c>
      <c r="N520" s="24">
        <f t="shared" si="48"/>
        <v>44.95</v>
      </c>
      <c r="O520" s="24">
        <f t="shared" si="49"/>
        <v>44.95</v>
      </c>
      <c r="P520" s="203">
        <v>2.46</v>
      </c>
      <c r="Q520" s="8">
        <v>0.49</v>
      </c>
      <c r="R520" s="8">
        <f t="shared" si="52"/>
        <v>2.95</v>
      </c>
    </row>
    <row r="521" spans="1:18" ht="24" customHeight="1" x14ac:dyDescent="0.4">
      <c r="A521" s="10">
        <v>517</v>
      </c>
      <c r="B521" s="4">
        <v>5920006527</v>
      </c>
      <c r="C521" s="3" t="s">
        <v>299</v>
      </c>
      <c r="D521" s="5" t="s">
        <v>300</v>
      </c>
      <c r="E521" s="5" t="s">
        <v>301</v>
      </c>
      <c r="F521" s="11" t="s">
        <v>3468</v>
      </c>
      <c r="G521" s="7">
        <v>74.92</v>
      </c>
      <c r="H521" s="7">
        <v>4.92</v>
      </c>
      <c r="I521" s="144">
        <v>4</v>
      </c>
      <c r="J521" s="7">
        <v>3.5</v>
      </c>
      <c r="K521" s="8">
        <f t="shared" si="50"/>
        <v>14</v>
      </c>
      <c r="L521" s="8">
        <f t="shared" si="51"/>
        <v>0.98000000000000009</v>
      </c>
      <c r="M521" s="24">
        <f t="shared" si="53"/>
        <v>14.98</v>
      </c>
      <c r="N521" s="24">
        <f t="shared" si="48"/>
        <v>89.9</v>
      </c>
      <c r="O521" s="24">
        <f t="shared" si="49"/>
        <v>89.9</v>
      </c>
      <c r="P521" s="203">
        <v>4.92</v>
      </c>
      <c r="Q521" s="8">
        <v>0.98</v>
      </c>
      <c r="R521" s="8">
        <f t="shared" si="52"/>
        <v>5.9</v>
      </c>
    </row>
    <row r="522" spans="1:18" ht="24" customHeight="1" x14ac:dyDescent="0.4">
      <c r="A522" s="10">
        <v>518</v>
      </c>
      <c r="B522" s="4">
        <v>5920006528</v>
      </c>
      <c r="C522" s="3" t="s">
        <v>302</v>
      </c>
      <c r="D522" s="5" t="s">
        <v>303</v>
      </c>
      <c r="E522" s="5" t="s">
        <v>304</v>
      </c>
      <c r="F522" s="3" t="s">
        <v>3468</v>
      </c>
      <c r="G522" s="7">
        <v>108.62</v>
      </c>
      <c r="H522" s="7">
        <v>7.12</v>
      </c>
      <c r="I522" s="144">
        <v>6</v>
      </c>
      <c r="J522" s="7">
        <v>3.5</v>
      </c>
      <c r="K522" s="8">
        <f t="shared" si="50"/>
        <v>21</v>
      </c>
      <c r="L522" s="8">
        <f t="shared" si="51"/>
        <v>1.4700000000000002</v>
      </c>
      <c r="M522" s="24">
        <f t="shared" si="53"/>
        <v>22.47</v>
      </c>
      <c r="N522" s="24">
        <f t="shared" si="48"/>
        <v>131.09</v>
      </c>
      <c r="O522" s="24">
        <f t="shared" si="49"/>
        <v>131.09</v>
      </c>
      <c r="P522" s="203">
        <v>7.12</v>
      </c>
      <c r="Q522" s="8">
        <v>1.47</v>
      </c>
      <c r="R522" s="8">
        <f t="shared" si="52"/>
        <v>8.59</v>
      </c>
    </row>
    <row r="523" spans="1:18" ht="24" customHeight="1" x14ac:dyDescent="0.4">
      <c r="A523" s="10">
        <v>519</v>
      </c>
      <c r="B523" s="4">
        <v>5920006529</v>
      </c>
      <c r="C523" s="3" t="s">
        <v>305</v>
      </c>
      <c r="D523" s="5" t="s">
        <v>275</v>
      </c>
      <c r="E523" s="5" t="s">
        <v>306</v>
      </c>
      <c r="F523" s="11" t="s">
        <v>3468</v>
      </c>
      <c r="G523" s="7">
        <v>479.37</v>
      </c>
      <c r="H523" s="7">
        <v>31.37</v>
      </c>
      <c r="I523" s="144">
        <v>34</v>
      </c>
      <c r="J523" s="7">
        <v>3.5</v>
      </c>
      <c r="K523" s="8">
        <f t="shared" si="50"/>
        <v>119</v>
      </c>
      <c r="L523" s="8">
        <f t="shared" si="51"/>
        <v>8.33</v>
      </c>
      <c r="M523" s="24">
        <f t="shared" si="53"/>
        <v>127.33</v>
      </c>
      <c r="N523" s="24">
        <f t="shared" si="48"/>
        <v>606.70000000000005</v>
      </c>
      <c r="O523" s="24">
        <f t="shared" si="49"/>
        <v>606.70000000000005</v>
      </c>
      <c r="P523" s="203">
        <v>31.37</v>
      </c>
      <c r="Q523" s="8">
        <v>8.33</v>
      </c>
      <c r="R523" s="8">
        <f t="shared" si="52"/>
        <v>39.700000000000003</v>
      </c>
    </row>
    <row r="524" spans="1:18" ht="24" customHeight="1" x14ac:dyDescent="0.4">
      <c r="A524" s="10">
        <v>520</v>
      </c>
      <c r="B524" s="4">
        <v>5920006530</v>
      </c>
      <c r="C524" s="3" t="s">
        <v>307</v>
      </c>
      <c r="D524" s="5" t="s">
        <v>300</v>
      </c>
      <c r="E524" s="5" t="s">
        <v>308</v>
      </c>
      <c r="F524" s="11" t="s">
        <v>3468</v>
      </c>
      <c r="G524" s="7">
        <v>63.67</v>
      </c>
      <c r="H524" s="7">
        <v>4.17</v>
      </c>
      <c r="I524" s="144">
        <v>1</v>
      </c>
      <c r="J524" s="7">
        <v>3.5</v>
      </c>
      <c r="K524" s="8">
        <f t="shared" si="50"/>
        <v>3.5</v>
      </c>
      <c r="L524" s="8">
        <f t="shared" si="51"/>
        <v>0.24500000000000002</v>
      </c>
      <c r="M524" s="24">
        <f t="shared" si="53"/>
        <v>3.75</v>
      </c>
      <c r="N524" s="24">
        <f t="shared" si="48"/>
        <v>67.42</v>
      </c>
      <c r="O524" s="24">
        <f t="shared" si="49"/>
        <v>67.42</v>
      </c>
      <c r="P524" s="203">
        <v>4.17</v>
      </c>
      <c r="Q524" s="8">
        <v>0.25</v>
      </c>
      <c r="R524" s="8">
        <f t="shared" si="52"/>
        <v>4.42</v>
      </c>
    </row>
    <row r="525" spans="1:18" ht="24" customHeight="1" x14ac:dyDescent="0.4">
      <c r="A525" s="10">
        <v>521</v>
      </c>
      <c r="B525" s="4">
        <v>5920006531</v>
      </c>
      <c r="C525" s="3" t="s">
        <v>309</v>
      </c>
      <c r="D525" s="5" t="s">
        <v>310</v>
      </c>
      <c r="E525" s="5" t="s">
        <v>311</v>
      </c>
      <c r="F525" s="11" t="s">
        <v>3468</v>
      </c>
      <c r="G525" s="7">
        <v>37.46</v>
      </c>
      <c r="H525" s="7">
        <v>2.46</v>
      </c>
      <c r="I525" s="144">
        <v>3</v>
      </c>
      <c r="J525" s="7">
        <v>3.5</v>
      </c>
      <c r="K525" s="8">
        <f t="shared" si="50"/>
        <v>10.5</v>
      </c>
      <c r="L525" s="8">
        <f t="shared" si="51"/>
        <v>0.7350000000000001</v>
      </c>
      <c r="M525" s="24">
        <f t="shared" si="53"/>
        <v>11.24</v>
      </c>
      <c r="N525" s="24">
        <f t="shared" si="48"/>
        <v>48.7</v>
      </c>
      <c r="O525" s="24">
        <f t="shared" si="49"/>
        <v>48.7</v>
      </c>
      <c r="P525" s="203">
        <v>2.46</v>
      </c>
      <c r="Q525" s="8">
        <v>0.74</v>
      </c>
      <c r="R525" s="8">
        <f t="shared" si="52"/>
        <v>3.2</v>
      </c>
    </row>
    <row r="526" spans="1:18" ht="24" customHeight="1" x14ac:dyDescent="0.4">
      <c r="A526" s="10">
        <v>522</v>
      </c>
      <c r="B526" s="4">
        <v>5920006532</v>
      </c>
      <c r="C526" s="3" t="s">
        <v>312</v>
      </c>
      <c r="D526" s="5" t="s">
        <v>300</v>
      </c>
      <c r="E526" s="5" t="s">
        <v>313</v>
      </c>
      <c r="F526" s="3" t="s">
        <v>3468</v>
      </c>
      <c r="G526" s="7">
        <v>29.97</v>
      </c>
      <c r="H526" s="7">
        <v>1.97</v>
      </c>
      <c r="I526" s="144">
        <v>2</v>
      </c>
      <c r="J526" s="7">
        <v>3.5</v>
      </c>
      <c r="K526" s="8">
        <f t="shared" si="50"/>
        <v>7</v>
      </c>
      <c r="L526" s="8">
        <f t="shared" si="51"/>
        <v>0.49000000000000005</v>
      </c>
      <c r="M526" s="24">
        <f t="shared" si="53"/>
        <v>7.49</v>
      </c>
      <c r="N526" s="24">
        <f t="shared" si="48"/>
        <v>37.46</v>
      </c>
      <c r="O526" s="24">
        <f t="shared" si="49"/>
        <v>37.46</v>
      </c>
      <c r="P526" s="203">
        <v>1.97</v>
      </c>
      <c r="Q526" s="8">
        <v>0.49</v>
      </c>
      <c r="R526" s="8">
        <f t="shared" si="52"/>
        <v>2.46</v>
      </c>
    </row>
    <row r="527" spans="1:18" ht="24" customHeight="1" x14ac:dyDescent="0.4">
      <c r="A527" s="10">
        <v>523</v>
      </c>
      <c r="B527" s="4">
        <v>5920006533</v>
      </c>
      <c r="C527" s="3" t="s">
        <v>314</v>
      </c>
      <c r="D527" s="5" t="s">
        <v>315</v>
      </c>
      <c r="E527" s="5" t="s">
        <v>316</v>
      </c>
      <c r="F527" s="3" t="s">
        <v>18</v>
      </c>
      <c r="G527" s="7">
        <v>0</v>
      </c>
      <c r="H527" s="7">
        <v>0</v>
      </c>
      <c r="I527" s="144">
        <v>21</v>
      </c>
      <c r="J527" s="7">
        <v>3.5</v>
      </c>
      <c r="K527" s="8">
        <f t="shared" si="50"/>
        <v>73.5</v>
      </c>
      <c r="L527" s="8">
        <f t="shared" si="51"/>
        <v>5.1450000000000005</v>
      </c>
      <c r="M527" s="24">
        <f t="shared" si="53"/>
        <v>78.650000000000006</v>
      </c>
      <c r="N527" s="24">
        <f t="shared" si="48"/>
        <v>78.650000000000006</v>
      </c>
      <c r="O527" s="24">
        <f t="shared" si="49"/>
        <v>78.650000000000006</v>
      </c>
      <c r="P527" s="203">
        <v>0</v>
      </c>
      <c r="Q527" s="8">
        <v>5.15</v>
      </c>
      <c r="R527" s="8">
        <f t="shared" si="52"/>
        <v>5.15</v>
      </c>
    </row>
    <row r="528" spans="1:18" ht="24" customHeight="1" x14ac:dyDescent="0.4">
      <c r="A528" s="10">
        <v>524</v>
      </c>
      <c r="B528" s="4">
        <v>5920006534</v>
      </c>
      <c r="C528" s="3" t="s">
        <v>317</v>
      </c>
      <c r="D528" s="5" t="s">
        <v>275</v>
      </c>
      <c r="E528" s="5" t="s">
        <v>318</v>
      </c>
      <c r="F528" s="3" t="s">
        <v>18</v>
      </c>
      <c r="G528" s="7">
        <v>0</v>
      </c>
      <c r="H528" s="7">
        <v>0</v>
      </c>
      <c r="I528" s="144">
        <v>11</v>
      </c>
      <c r="J528" s="7">
        <v>3.5</v>
      </c>
      <c r="K528" s="8">
        <f t="shared" si="50"/>
        <v>38.5</v>
      </c>
      <c r="L528" s="8">
        <f t="shared" si="51"/>
        <v>2.6950000000000003</v>
      </c>
      <c r="M528" s="24">
        <f t="shared" si="53"/>
        <v>41.199999999999996</v>
      </c>
      <c r="N528" s="24">
        <f t="shared" si="48"/>
        <v>41.199999999999996</v>
      </c>
      <c r="O528" s="24">
        <f t="shared" si="49"/>
        <v>41.199999999999996</v>
      </c>
      <c r="P528" s="203">
        <v>0</v>
      </c>
      <c r="Q528" s="8">
        <v>2.7</v>
      </c>
      <c r="R528" s="8">
        <f t="shared" si="52"/>
        <v>2.7</v>
      </c>
    </row>
    <row r="529" spans="1:18" ht="24" customHeight="1" x14ac:dyDescent="0.4">
      <c r="A529" s="10">
        <v>525</v>
      </c>
      <c r="B529" s="4">
        <v>5920006535</v>
      </c>
      <c r="C529" s="3" t="s">
        <v>319</v>
      </c>
      <c r="D529" s="5" t="s">
        <v>320</v>
      </c>
      <c r="E529" s="5" t="s">
        <v>321</v>
      </c>
      <c r="F529" s="3" t="s">
        <v>3468</v>
      </c>
      <c r="G529" s="7">
        <v>254.67</v>
      </c>
      <c r="H529" s="7">
        <v>16.670000000000002</v>
      </c>
      <c r="I529" s="144">
        <v>7</v>
      </c>
      <c r="J529" s="7">
        <v>3.5</v>
      </c>
      <c r="K529" s="8">
        <f t="shared" si="50"/>
        <v>24.5</v>
      </c>
      <c r="L529" s="8">
        <f t="shared" si="51"/>
        <v>1.7150000000000001</v>
      </c>
      <c r="M529" s="24">
        <f t="shared" si="53"/>
        <v>26.220000000000002</v>
      </c>
      <c r="N529" s="24">
        <f t="shared" si="48"/>
        <v>280.89</v>
      </c>
      <c r="O529" s="24">
        <f t="shared" si="49"/>
        <v>280.89</v>
      </c>
      <c r="P529" s="203">
        <v>16.670000000000002</v>
      </c>
      <c r="Q529" s="8">
        <v>1.72</v>
      </c>
      <c r="R529" s="8">
        <f t="shared" si="52"/>
        <v>18.39</v>
      </c>
    </row>
    <row r="530" spans="1:18" ht="24" customHeight="1" x14ac:dyDescent="0.4">
      <c r="A530" s="10">
        <v>526</v>
      </c>
      <c r="B530" s="4">
        <v>5920006536</v>
      </c>
      <c r="C530" s="3" t="s">
        <v>322</v>
      </c>
      <c r="D530" s="5" t="s">
        <v>275</v>
      </c>
      <c r="E530" s="5" t="s">
        <v>323</v>
      </c>
      <c r="F530" s="3" t="s">
        <v>18</v>
      </c>
      <c r="G530" s="7">
        <v>0</v>
      </c>
      <c r="H530" s="7">
        <v>0</v>
      </c>
      <c r="I530" s="144">
        <v>5</v>
      </c>
      <c r="J530" s="7">
        <v>3.5</v>
      </c>
      <c r="K530" s="8">
        <f t="shared" si="50"/>
        <v>17.5</v>
      </c>
      <c r="L530" s="8">
        <f t="shared" si="51"/>
        <v>1.2250000000000001</v>
      </c>
      <c r="M530" s="24">
        <f t="shared" si="53"/>
        <v>18.73</v>
      </c>
      <c r="N530" s="24">
        <f t="shared" si="48"/>
        <v>18.73</v>
      </c>
      <c r="O530" s="24">
        <f t="shared" si="49"/>
        <v>18.73</v>
      </c>
      <c r="P530" s="203">
        <v>0</v>
      </c>
      <c r="Q530" s="8">
        <v>1.23</v>
      </c>
      <c r="R530" s="8">
        <f t="shared" si="52"/>
        <v>1.23</v>
      </c>
    </row>
    <row r="531" spans="1:18" ht="24" customHeight="1" x14ac:dyDescent="0.4">
      <c r="A531" s="10">
        <v>527</v>
      </c>
      <c r="B531" s="4">
        <v>5920006537</v>
      </c>
      <c r="C531" s="3" t="s">
        <v>327</v>
      </c>
      <c r="D531" s="5" t="s">
        <v>328</v>
      </c>
      <c r="E531" s="5" t="s">
        <v>329</v>
      </c>
      <c r="F531" s="3" t="s">
        <v>3468</v>
      </c>
      <c r="G531" s="7">
        <v>41.2</v>
      </c>
      <c r="H531" s="7">
        <v>2.7</v>
      </c>
      <c r="I531" s="144">
        <v>1</v>
      </c>
      <c r="J531" s="7">
        <v>3.5</v>
      </c>
      <c r="K531" s="8">
        <f t="shared" si="50"/>
        <v>3.5</v>
      </c>
      <c r="L531" s="8">
        <f t="shared" si="51"/>
        <v>0.24500000000000002</v>
      </c>
      <c r="M531" s="24">
        <f t="shared" si="53"/>
        <v>3.75</v>
      </c>
      <c r="N531" s="24">
        <f t="shared" si="48"/>
        <v>44.95</v>
      </c>
      <c r="O531" s="24">
        <f t="shared" si="49"/>
        <v>44.95</v>
      </c>
      <c r="P531" s="203">
        <v>2.7</v>
      </c>
      <c r="Q531" s="8">
        <v>0.25</v>
      </c>
      <c r="R531" s="8">
        <f t="shared" si="52"/>
        <v>2.95</v>
      </c>
    </row>
    <row r="532" spans="1:18" ht="24" customHeight="1" x14ac:dyDescent="0.4">
      <c r="A532" s="10">
        <v>528</v>
      </c>
      <c r="B532" s="4">
        <v>5920006538</v>
      </c>
      <c r="C532" s="3" t="s">
        <v>324</v>
      </c>
      <c r="D532" s="5" t="s">
        <v>325</v>
      </c>
      <c r="E532" s="5" t="s">
        <v>326</v>
      </c>
      <c r="F532" s="3" t="s">
        <v>3468</v>
      </c>
      <c r="G532" s="7">
        <v>202.24</v>
      </c>
      <c r="H532" s="7">
        <v>13.24</v>
      </c>
      <c r="I532" s="144">
        <v>5</v>
      </c>
      <c r="J532" s="7">
        <v>3.5</v>
      </c>
      <c r="K532" s="8">
        <f t="shared" si="50"/>
        <v>17.5</v>
      </c>
      <c r="L532" s="8">
        <f t="shared" si="51"/>
        <v>1.2250000000000001</v>
      </c>
      <c r="M532" s="24">
        <f t="shared" si="53"/>
        <v>18.73</v>
      </c>
      <c r="N532" s="24">
        <f t="shared" si="48"/>
        <v>220.97</v>
      </c>
      <c r="O532" s="24">
        <f t="shared" si="49"/>
        <v>220.97</v>
      </c>
      <c r="P532" s="203">
        <v>13.24</v>
      </c>
      <c r="Q532" s="8">
        <v>1.23</v>
      </c>
      <c r="R532" s="8">
        <f t="shared" si="52"/>
        <v>14.47</v>
      </c>
    </row>
    <row r="533" spans="1:18" ht="24" customHeight="1" x14ac:dyDescent="0.4">
      <c r="A533" s="10">
        <v>529</v>
      </c>
      <c r="B533" s="4">
        <v>5920006539</v>
      </c>
      <c r="C533" s="3" t="s">
        <v>336</v>
      </c>
      <c r="D533" s="5" t="s">
        <v>275</v>
      </c>
      <c r="E533" s="5" t="s">
        <v>337</v>
      </c>
      <c r="F533" s="3" t="s">
        <v>3468</v>
      </c>
      <c r="G533" s="7">
        <v>44.95</v>
      </c>
      <c r="H533" s="7">
        <v>2.95</v>
      </c>
      <c r="I533" s="144">
        <v>2</v>
      </c>
      <c r="J533" s="7">
        <v>3.5</v>
      </c>
      <c r="K533" s="8">
        <f t="shared" si="50"/>
        <v>7</v>
      </c>
      <c r="L533" s="8">
        <f t="shared" si="51"/>
        <v>0.49000000000000005</v>
      </c>
      <c r="M533" s="24">
        <f t="shared" si="53"/>
        <v>7.49</v>
      </c>
      <c r="N533" s="24">
        <f t="shared" si="48"/>
        <v>52.440000000000005</v>
      </c>
      <c r="O533" s="24">
        <f t="shared" si="49"/>
        <v>52.440000000000005</v>
      </c>
      <c r="P533" s="203">
        <v>2.95</v>
      </c>
      <c r="Q533" s="8">
        <v>0.49</v>
      </c>
      <c r="R533" s="8">
        <f t="shared" si="52"/>
        <v>3.4400000000000004</v>
      </c>
    </row>
    <row r="534" spans="1:18" ht="24" customHeight="1" x14ac:dyDescent="0.4">
      <c r="A534" s="10">
        <v>530</v>
      </c>
      <c r="B534" s="4">
        <v>5920006540</v>
      </c>
      <c r="C534" s="3" t="s">
        <v>330</v>
      </c>
      <c r="D534" s="5" t="s">
        <v>331</v>
      </c>
      <c r="E534" s="5" t="s">
        <v>332</v>
      </c>
      <c r="F534" s="3" t="s">
        <v>3468</v>
      </c>
      <c r="G534" s="7">
        <v>131.08000000000001</v>
      </c>
      <c r="H534" s="7">
        <v>8.58</v>
      </c>
      <c r="I534" s="144">
        <v>6</v>
      </c>
      <c r="J534" s="7">
        <v>3.5</v>
      </c>
      <c r="K534" s="8">
        <f t="shared" si="50"/>
        <v>21</v>
      </c>
      <c r="L534" s="8">
        <f t="shared" si="51"/>
        <v>1.4700000000000002</v>
      </c>
      <c r="M534" s="24">
        <f t="shared" si="53"/>
        <v>22.47</v>
      </c>
      <c r="N534" s="24">
        <f t="shared" si="48"/>
        <v>153.55000000000001</v>
      </c>
      <c r="O534" s="24">
        <f t="shared" si="49"/>
        <v>153.55000000000001</v>
      </c>
      <c r="P534" s="203">
        <v>8.58</v>
      </c>
      <c r="Q534" s="8">
        <v>1.47</v>
      </c>
      <c r="R534" s="8">
        <f t="shared" si="52"/>
        <v>10.050000000000001</v>
      </c>
    </row>
    <row r="535" spans="1:18" ht="24" customHeight="1" x14ac:dyDescent="0.4">
      <c r="A535" s="10">
        <v>531</v>
      </c>
      <c r="B535" s="4">
        <v>5920006541</v>
      </c>
      <c r="C535" s="3" t="s">
        <v>338</v>
      </c>
      <c r="D535" s="5" t="s">
        <v>275</v>
      </c>
      <c r="E535" s="5" t="s">
        <v>339</v>
      </c>
      <c r="F535" s="11" t="s">
        <v>18</v>
      </c>
      <c r="G535" s="7">
        <v>0</v>
      </c>
      <c r="H535" s="7">
        <v>0</v>
      </c>
      <c r="I535" s="144">
        <v>9</v>
      </c>
      <c r="J535" s="7">
        <v>3.5</v>
      </c>
      <c r="K535" s="8">
        <f t="shared" si="50"/>
        <v>31.5</v>
      </c>
      <c r="L535" s="8">
        <f t="shared" si="51"/>
        <v>2.2050000000000001</v>
      </c>
      <c r="M535" s="24">
        <f t="shared" si="53"/>
        <v>33.71</v>
      </c>
      <c r="N535" s="24">
        <f t="shared" si="48"/>
        <v>33.71</v>
      </c>
      <c r="O535" s="24">
        <f t="shared" si="49"/>
        <v>33.71</v>
      </c>
      <c r="P535" s="203">
        <v>0</v>
      </c>
      <c r="Q535" s="8">
        <v>2.21</v>
      </c>
      <c r="R535" s="8">
        <f t="shared" si="52"/>
        <v>2.21</v>
      </c>
    </row>
    <row r="536" spans="1:18" ht="24" customHeight="1" x14ac:dyDescent="0.4">
      <c r="A536" s="10">
        <v>532</v>
      </c>
      <c r="B536" s="4">
        <v>5920006542</v>
      </c>
      <c r="C536" s="3" t="s">
        <v>333</v>
      </c>
      <c r="D536" s="5" t="s">
        <v>334</v>
      </c>
      <c r="E536" s="5" t="s">
        <v>335</v>
      </c>
      <c r="F536" s="3" t="s">
        <v>3468</v>
      </c>
      <c r="G536" s="7">
        <v>157.30000000000001</v>
      </c>
      <c r="H536" s="7">
        <v>10.3</v>
      </c>
      <c r="I536" s="144">
        <v>10</v>
      </c>
      <c r="J536" s="7">
        <v>3.5</v>
      </c>
      <c r="K536" s="8">
        <f t="shared" si="50"/>
        <v>35</v>
      </c>
      <c r="L536" s="8">
        <f t="shared" si="51"/>
        <v>2.4500000000000002</v>
      </c>
      <c r="M536" s="24">
        <f t="shared" si="53"/>
        <v>37.450000000000003</v>
      </c>
      <c r="N536" s="24">
        <f t="shared" si="48"/>
        <v>194.75</v>
      </c>
      <c r="O536" s="24">
        <f t="shared" si="49"/>
        <v>194.75</v>
      </c>
      <c r="P536" s="203">
        <v>10.3</v>
      </c>
      <c r="Q536" s="8">
        <v>2.4500000000000002</v>
      </c>
      <c r="R536" s="8">
        <f t="shared" si="52"/>
        <v>12.75</v>
      </c>
    </row>
    <row r="537" spans="1:18" ht="24" customHeight="1" x14ac:dyDescent="0.4">
      <c r="A537" s="10">
        <v>533</v>
      </c>
      <c r="B537" s="4">
        <v>5920006543</v>
      </c>
      <c r="C537" s="3" t="s">
        <v>360</v>
      </c>
      <c r="D537" s="5" t="s">
        <v>361</v>
      </c>
      <c r="E537" s="5" t="s">
        <v>362</v>
      </c>
      <c r="F537" s="3" t="s">
        <v>18</v>
      </c>
      <c r="G537" s="7">
        <v>0</v>
      </c>
      <c r="H537" s="7">
        <v>0</v>
      </c>
      <c r="I537" s="144">
        <v>1</v>
      </c>
      <c r="J537" s="7">
        <v>3.5</v>
      </c>
      <c r="K537" s="8">
        <f t="shared" si="50"/>
        <v>3.5</v>
      </c>
      <c r="L537" s="8">
        <f t="shared" si="51"/>
        <v>0.24500000000000002</v>
      </c>
      <c r="M537" s="24">
        <f t="shared" si="53"/>
        <v>3.75</v>
      </c>
      <c r="N537" s="24">
        <f t="shared" si="48"/>
        <v>3.75</v>
      </c>
      <c r="O537" s="24">
        <f t="shared" si="49"/>
        <v>3.75</v>
      </c>
      <c r="P537" s="203">
        <v>0</v>
      </c>
      <c r="Q537" s="8">
        <v>0.25</v>
      </c>
      <c r="R537" s="8">
        <f t="shared" si="52"/>
        <v>0.25</v>
      </c>
    </row>
    <row r="538" spans="1:18" ht="24" customHeight="1" x14ac:dyDescent="0.4">
      <c r="A538" s="10">
        <v>534</v>
      </c>
      <c r="B538" s="4">
        <v>5920006544</v>
      </c>
      <c r="C538" s="3" t="s">
        <v>358</v>
      </c>
      <c r="D538" s="5" t="s">
        <v>275</v>
      </c>
      <c r="E538" s="5" t="s">
        <v>359</v>
      </c>
      <c r="F538" s="3" t="s">
        <v>18</v>
      </c>
      <c r="G538" s="7">
        <v>0</v>
      </c>
      <c r="H538" s="7">
        <v>0</v>
      </c>
      <c r="I538" s="144">
        <v>6</v>
      </c>
      <c r="J538" s="7">
        <v>3.5</v>
      </c>
      <c r="K538" s="8">
        <f t="shared" si="50"/>
        <v>21</v>
      </c>
      <c r="L538" s="8">
        <f t="shared" si="51"/>
        <v>1.4700000000000002</v>
      </c>
      <c r="M538" s="24">
        <f t="shared" si="53"/>
        <v>22.47</v>
      </c>
      <c r="N538" s="24">
        <f t="shared" si="48"/>
        <v>22.47</v>
      </c>
      <c r="O538" s="24">
        <f t="shared" si="49"/>
        <v>22.47</v>
      </c>
      <c r="P538" s="203">
        <v>0</v>
      </c>
      <c r="Q538" s="8">
        <v>1.47</v>
      </c>
      <c r="R538" s="8">
        <f t="shared" si="52"/>
        <v>1.47</v>
      </c>
    </row>
    <row r="539" spans="1:18" ht="24" customHeight="1" x14ac:dyDescent="0.4">
      <c r="A539" s="10">
        <v>535</v>
      </c>
      <c r="B539" s="4">
        <v>5920006545</v>
      </c>
      <c r="C539" s="3" t="s">
        <v>355</v>
      </c>
      <c r="D539" s="5" t="s">
        <v>356</v>
      </c>
      <c r="E539" s="5" t="s">
        <v>357</v>
      </c>
      <c r="F539" s="3" t="s">
        <v>3468</v>
      </c>
      <c r="G539" s="7">
        <v>56.18</v>
      </c>
      <c r="H539" s="7">
        <v>3.68</v>
      </c>
      <c r="I539" s="144">
        <v>5</v>
      </c>
      <c r="J539" s="7">
        <v>3.5</v>
      </c>
      <c r="K539" s="8">
        <f t="shared" si="50"/>
        <v>17.5</v>
      </c>
      <c r="L539" s="8">
        <f t="shared" si="51"/>
        <v>1.2250000000000001</v>
      </c>
      <c r="M539" s="24">
        <f t="shared" si="53"/>
        <v>18.73</v>
      </c>
      <c r="N539" s="24">
        <f t="shared" si="48"/>
        <v>74.91</v>
      </c>
      <c r="O539" s="24">
        <f t="shared" si="49"/>
        <v>74.91</v>
      </c>
      <c r="P539" s="203">
        <v>3.68</v>
      </c>
      <c r="Q539" s="8">
        <v>1.23</v>
      </c>
      <c r="R539" s="8">
        <f t="shared" si="52"/>
        <v>4.91</v>
      </c>
    </row>
    <row r="540" spans="1:18" ht="24" customHeight="1" x14ac:dyDescent="0.4">
      <c r="A540" s="10">
        <v>536</v>
      </c>
      <c r="B540" s="4">
        <v>5920006546</v>
      </c>
      <c r="C540" s="3" t="s">
        <v>353</v>
      </c>
      <c r="D540" s="5" t="s">
        <v>275</v>
      </c>
      <c r="E540" s="5" t="s">
        <v>354</v>
      </c>
      <c r="F540" s="3" t="s">
        <v>3468</v>
      </c>
      <c r="G540" s="7">
        <v>112.37</v>
      </c>
      <c r="H540" s="7">
        <v>7.37</v>
      </c>
      <c r="I540" s="144">
        <v>4</v>
      </c>
      <c r="J540" s="7">
        <v>3.5</v>
      </c>
      <c r="K540" s="8">
        <f t="shared" si="50"/>
        <v>14</v>
      </c>
      <c r="L540" s="8">
        <f t="shared" si="51"/>
        <v>0.98000000000000009</v>
      </c>
      <c r="M540" s="24">
        <f t="shared" si="53"/>
        <v>14.98</v>
      </c>
      <c r="N540" s="24">
        <f t="shared" si="48"/>
        <v>127.35000000000001</v>
      </c>
      <c r="O540" s="24">
        <f t="shared" si="49"/>
        <v>127.35000000000001</v>
      </c>
      <c r="P540" s="203">
        <v>7.37</v>
      </c>
      <c r="Q540" s="8">
        <v>0.98</v>
      </c>
      <c r="R540" s="8">
        <f t="shared" si="52"/>
        <v>8.35</v>
      </c>
    </row>
    <row r="541" spans="1:18" ht="24" customHeight="1" x14ac:dyDescent="0.4">
      <c r="A541" s="10">
        <v>537</v>
      </c>
      <c r="B541" s="4">
        <v>5920006547</v>
      </c>
      <c r="C541" s="3" t="s">
        <v>350</v>
      </c>
      <c r="D541" s="5" t="s">
        <v>351</v>
      </c>
      <c r="E541" s="5" t="s">
        <v>352</v>
      </c>
      <c r="F541" s="3" t="s">
        <v>3468</v>
      </c>
      <c r="G541" s="7">
        <v>44.96</v>
      </c>
      <c r="H541" s="7">
        <v>2.96</v>
      </c>
      <c r="I541" s="144">
        <v>2</v>
      </c>
      <c r="J541" s="7">
        <v>3.5</v>
      </c>
      <c r="K541" s="8">
        <f t="shared" si="50"/>
        <v>7</v>
      </c>
      <c r="L541" s="8">
        <f t="shared" si="51"/>
        <v>0.49000000000000005</v>
      </c>
      <c r="M541" s="24">
        <f t="shared" si="53"/>
        <v>7.49</v>
      </c>
      <c r="N541" s="24">
        <f t="shared" si="48"/>
        <v>52.45</v>
      </c>
      <c r="O541" s="24">
        <f t="shared" si="49"/>
        <v>52.45</v>
      </c>
      <c r="P541" s="203">
        <v>2.96</v>
      </c>
      <c r="Q541" s="8">
        <v>0.49</v>
      </c>
      <c r="R541" s="8">
        <f t="shared" si="52"/>
        <v>3.45</v>
      </c>
    </row>
    <row r="542" spans="1:18" ht="24" customHeight="1" x14ac:dyDescent="0.4">
      <c r="A542" s="10">
        <v>538</v>
      </c>
      <c r="B542" s="4">
        <v>5920006548</v>
      </c>
      <c r="C542" s="3" t="s">
        <v>348</v>
      </c>
      <c r="D542" s="5" t="s">
        <v>275</v>
      </c>
      <c r="E542" s="5" t="s">
        <v>349</v>
      </c>
      <c r="F542" s="3" t="s">
        <v>18</v>
      </c>
      <c r="G542" s="7">
        <v>0</v>
      </c>
      <c r="H542" s="7">
        <v>0</v>
      </c>
      <c r="I542" s="144">
        <v>3</v>
      </c>
      <c r="J542" s="7">
        <v>3.5</v>
      </c>
      <c r="K542" s="8">
        <f t="shared" si="50"/>
        <v>10.5</v>
      </c>
      <c r="L542" s="8">
        <f t="shared" si="51"/>
        <v>0.7350000000000001</v>
      </c>
      <c r="M542" s="24">
        <f t="shared" si="53"/>
        <v>11.24</v>
      </c>
      <c r="N542" s="24">
        <f t="shared" si="48"/>
        <v>11.24</v>
      </c>
      <c r="O542" s="24">
        <f t="shared" si="49"/>
        <v>11.24</v>
      </c>
      <c r="P542" s="203">
        <v>0</v>
      </c>
      <c r="Q542" s="8">
        <v>0.74</v>
      </c>
      <c r="R542" s="8">
        <f t="shared" si="52"/>
        <v>0.74</v>
      </c>
    </row>
    <row r="543" spans="1:18" ht="24" customHeight="1" x14ac:dyDescent="0.4">
      <c r="A543" s="10">
        <v>539</v>
      </c>
      <c r="B543" s="4">
        <v>5920006549</v>
      </c>
      <c r="C543" s="3" t="s">
        <v>345</v>
      </c>
      <c r="D543" s="5" t="s">
        <v>346</v>
      </c>
      <c r="E543" s="5" t="s">
        <v>347</v>
      </c>
      <c r="F543" s="11" t="s">
        <v>18</v>
      </c>
      <c r="G543" s="7">
        <v>0</v>
      </c>
      <c r="H543" s="7">
        <v>0</v>
      </c>
      <c r="I543" s="144">
        <v>5</v>
      </c>
      <c r="J543" s="7">
        <v>3.5</v>
      </c>
      <c r="K543" s="8">
        <f t="shared" si="50"/>
        <v>17.5</v>
      </c>
      <c r="L543" s="8">
        <f t="shared" si="51"/>
        <v>1.2250000000000001</v>
      </c>
      <c r="M543" s="24">
        <f t="shared" si="53"/>
        <v>18.73</v>
      </c>
      <c r="N543" s="24">
        <f t="shared" si="48"/>
        <v>18.73</v>
      </c>
      <c r="O543" s="24">
        <f t="shared" si="49"/>
        <v>18.73</v>
      </c>
      <c r="P543" s="203">
        <v>0</v>
      </c>
      <c r="Q543" s="8">
        <v>1.23</v>
      </c>
      <c r="R543" s="8">
        <f t="shared" si="52"/>
        <v>1.23</v>
      </c>
    </row>
    <row r="544" spans="1:18" ht="24" customHeight="1" x14ac:dyDescent="0.4">
      <c r="A544" s="10">
        <v>540</v>
      </c>
      <c r="B544" s="4">
        <v>5920006550</v>
      </c>
      <c r="C544" s="3" t="s">
        <v>343</v>
      </c>
      <c r="D544" s="5" t="s">
        <v>275</v>
      </c>
      <c r="E544" s="5" t="s">
        <v>344</v>
      </c>
      <c r="F544" s="11" t="s">
        <v>18</v>
      </c>
      <c r="G544" s="7">
        <v>0</v>
      </c>
      <c r="H544" s="7">
        <v>0</v>
      </c>
      <c r="I544" s="144">
        <v>3</v>
      </c>
      <c r="J544" s="7">
        <v>3.5</v>
      </c>
      <c r="K544" s="8">
        <f t="shared" si="50"/>
        <v>10.5</v>
      </c>
      <c r="L544" s="8">
        <f t="shared" si="51"/>
        <v>0.7350000000000001</v>
      </c>
      <c r="M544" s="24">
        <f t="shared" si="53"/>
        <v>11.24</v>
      </c>
      <c r="N544" s="24">
        <f t="shared" si="48"/>
        <v>11.24</v>
      </c>
      <c r="O544" s="24">
        <f t="shared" si="49"/>
        <v>11.24</v>
      </c>
      <c r="P544" s="203">
        <v>0</v>
      </c>
      <c r="Q544" s="8">
        <v>0.74</v>
      </c>
      <c r="R544" s="8">
        <f t="shared" si="52"/>
        <v>0.74</v>
      </c>
    </row>
    <row r="545" spans="1:18" ht="24" customHeight="1" x14ac:dyDescent="0.4">
      <c r="A545" s="10">
        <v>541</v>
      </c>
      <c r="B545" s="4">
        <v>5920006551</v>
      </c>
      <c r="C545" s="3" t="s">
        <v>340</v>
      </c>
      <c r="D545" s="5" t="s">
        <v>341</v>
      </c>
      <c r="E545" s="5" t="s">
        <v>342</v>
      </c>
      <c r="F545" s="3" t="s">
        <v>18</v>
      </c>
      <c r="G545" s="7">
        <v>0</v>
      </c>
      <c r="H545" s="7">
        <v>0</v>
      </c>
      <c r="I545" s="144">
        <v>7</v>
      </c>
      <c r="J545" s="7">
        <v>3.5</v>
      </c>
      <c r="K545" s="8">
        <f t="shared" si="50"/>
        <v>24.5</v>
      </c>
      <c r="L545" s="8">
        <f t="shared" si="51"/>
        <v>1.7150000000000001</v>
      </c>
      <c r="M545" s="24">
        <f t="shared" si="53"/>
        <v>26.220000000000002</v>
      </c>
      <c r="N545" s="24">
        <f t="shared" si="48"/>
        <v>26.220000000000002</v>
      </c>
      <c r="O545" s="24">
        <f t="shared" si="49"/>
        <v>26.220000000000002</v>
      </c>
      <c r="P545" s="203">
        <v>0</v>
      </c>
      <c r="Q545" s="8">
        <v>1.72</v>
      </c>
      <c r="R545" s="8">
        <f t="shared" si="52"/>
        <v>1.72</v>
      </c>
    </row>
    <row r="546" spans="1:18" ht="24" customHeight="1" x14ac:dyDescent="0.4">
      <c r="A546" s="10">
        <v>542</v>
      </c>
      <c r="B546" s="4">
        <v>5920006552</v>
      </c>
      <c r="C546" s="3" t="s">
        <v>367</v>
      </c>
      <c r="D546" s="5" t="s">
        <v>368</v>
      </c>
      <c r="E546" s="5" t="s">
        <v>369</v>
      </c>
      <c r="F546" s="11" t="s">
        <v>3464</v>
      </c>
      <c r="G546" s="7">
        <v>812.68</v>
      </c>
      <c r="H546" s="7">
        <v>53.18</v>
      </c>
      <c r="I546" s="144">
        <v>26</v>
      </c>
      <c r="J546" s="7">
        <v>3.5</v>
      </c>
      <c r="K546" s="8">
        <f t="shared" si="50"/>
        <v>91</v>
      </c>
      <c r="L546" s="8">
        <f t="shared" si="51"/>
        <v>6.370000000000001</v>
      </c>
      <c r="M546" s="24">
        <f t="shared" si="53"/>
        <v>97.37</v>
      </c>
      <c r="N546" s="24">
        <f t="shared" si="48"/>
        <v>910.05</v>
      </c>
      <c r="O546" s="24">
        <f t="shared" si="49"/>
        <v>910.05</v>
      </c>
      <c r="P546" s="203">
        <v>53.18</v>
      </c>
      <c r="Q546" s="8">
        <v>6.37</v>
      </c>
      <c r="R546" s="8">
        <f t="shared" si="52"/>
        <v>59.55</v>
      </c>
    </row>
    <row r="547" spans="1:18" ht="24" customHeight="1" x14ac:dyDescent="0.4">
      <c r="A547" s="10">
        <v>543</v>
      </c>
      <c r="B547" s="4">
        <v>5920006553</v>
      </c>
      <c r="C547" s="3" t="s">
        <v>370</v>
      </c>
      <c r="D547" s="5" t="s">
        <v>371</v>
      </c>
      <c r="E547" s="5" t="s">
        <v>372</v>
      </c>
      <c r="F547" s="11" t="s">
        <v>18</v>
      </c>
      <c r="G547" s="7">
        <v>0</v>
      </c>
      <c r="H547" s="7">
        <v>0</v>
      </c>
      <c r="I547" s="144">
        <v>2</v>
      </c>
      <c r="J547" s="7">
        <v>3.5</v>
      </c>
      <c r="K547" s="8">
        <f t="shared" si="50"/>
        <v>7</v>
      </c>
      <c r="L547" s="8">
        <f t="shared" si="51"/>
        <v>0.49000000000000005</v>
      </c>
      <c r="M547" s="24">
        <f t="shared" si="53"/>
        <v>7.49</v>
      </c>
      <c r="N547" s="24">
        <f t="shared" si="48"/>
        <v>7.49</v>
      </c>
      <c r="O547" s="24">
        <f t="shared" si="49"/>
        <v>7.49</v>
      </c>
      <c r="P547" s="203">
        <v>0</v>
      </c>
      <c r="Q547" s="8">
        <v>0.49</v>
      </c>
      <c r="R547" s="8">
        <f t="shared" si="52"/>
        <v>0.49</v>
      </c>
    </row>
    <row r="548" spans="1:18" ht="24" customHeight="1" x14ac:dyDescent="0.4">
      <c r="A548" s="10">
        <v>544</v>
      </c>
      <c r="B548" s="4">
        <v>5920006554</v>
      </c>
      <c r="C548" s="3" t="s">
        <v>515</v>
      </c>
      <c r="D548" s="5" t="s">
        <v>516</v>
      </c>
      <c r="E548" s="5" t="s">
        <v>517</v>
      </c>
      <c r="F548" s="3" t="s">
        <v>3465</v>
      </c>
      <c r="G548" s="7">
        <v>33.71</v>
      </c>
      <c r="H548" s="7">
        <v>2.21</v>
      </c>
      <c r="I548" s="144">
        <v>9</v>
      </c>
      <c r="J548" s="7">
        <v>3.5</v>
      </c>
      <c r="K548" s="8">
        <f t="shared" si="50"/>
        <v>31.5</v>
      </c>
      <c r="L548" s="8">
        <f t="shared" si="51"/>
        <v>2.2050000000000001</v>
      </c>
      <c r="M548" s="24">
        <f t="shared" si="53"/>
        <v>33.71</v>
      </c>
      <c r="N548" s="24">
        <f t="shared" si="48"/>
        <v>67.42</v>
      </c>
      <c r="O548" s="24">
        <f t="shared" si="49"/>
        <v>67.42</v>
      </c>
      <c r="P548" s="203">
        <v>2.21</v>
      </c>
      <c r="Q548" s="8">
        <v>2.21</v>
      </c>
      <c r="R548" s="8">
        <f t="shared" si="52"/>
        <v>4.42</v>
      </c>
    </row>
    <row r="549" spans="1:18" ht="24" customHeight="1" x14ac:dyDescent="0.4">
      <c r="A549" s="10">
        <v>545</v>
      </c>
      <c r="B549" s="4">
        <v>5920006555</v>
      </c>
      <c r="C549" s="3" t="s">
        <v>518</v>
      </c>
      <c r="D549" s="5" t="s">
        <v>516</v>
      </c>
      <c r="E549" s="5" t="s">
        <v>519</v>
      </c>
      <c r="F549" s="3" t="s">
        <v>18</v>
      </c>
      <c r="G549" s="7">
        <v>0</v>
      </c>
      <c r="H549" s="7">
        <v>0</v>
      </c>
      <c r="I549" s="144">
        <v>10</v>
      </c>
      <c r="J549" s="7">
        <v>3.5</v>
      </c>
      <c r="K549" s="8">
        <f t="shared" si="50"/>
        <v>35</v>
      </c>
      <c r="L549" s="8">
        <f t="shared" si="51"/>
        <v>2.4500000000000002</v>
      </c>
      <c r="M549" s="24">
        <f t="shared" si="53"/>
        <v>37.450000000000003</v>
      </c>
      <c r="N549" s="24">
        <f t="shared" si="48"/>
        <v>37.450000000000003</v>
      </c>
      <c r="O549" s="24">
        <f t="shared" si="49"/>
        <v>37.450000000000003</v>
      </c>
      <c r="P549" s="203">
        <v>0</v>
      </c>
      <c r="Q549" s="8">
        <v>2.4500000000000002</v>
      </c>
      <c r="R549" s="8">
        <f t="shared" si="52"/>
        <v>2.4500000000000002</v>
      </c>
    </row>
    <row r="550" spans="1:18" ht="24" customHeight="1" x14ac:dyDescent="0.4">
      <c r="A550" s="10">
        <v>546</v>
      </c>
      <c r="B550" s="4">
        <v>5920006556</v>
      </c>
      <c r="C550" s="3" t="s">
        <v>520</v>
      </c>
      <c r="D550" s="5" t="s">
        <v>521</v>
      </c>
      <c r="E550" s="5" t="s">
        <v>522</v>
      </c>
      <c r="F550" s="3" t="s">
        <v>3465</v>
      </c>
      <c r="G550" s="7">
        <v>101.12</v>
      </c>
      <c r="H550" s="7">
        <v>6.62</v>
      </c>
      <c r="I550" s="144">
        <v>21</v>
      </c>
      <c r="J550" s="7">
        <v>3.5</v>
      </c>
      <c r="K550" s="8">
        <f t="shared" si="50"/>
        <v>73.5</v>
      </c>
      <c r="L550" s="8">
        <f t="shared" si="51"/>
        <v>5.1450000000000005</v>
      </c>
      <c r="M550" s="24">
        <f t="shared" si="53"/>
        <v>78.650000000000006</v>
      </c>
      <c r="N550" s="24">
        <f t="shared" si="48"/>
        <v>179.77</v>
      </c>
      <c r="O550" s="24">
        <f t="shared" si="49"/>
        <v>179.77</v>
      </c>
      <c r="P550" s="203">
        <v>6.62</v>
      </c>
      <c r="Q550" s="8">
        <v>5.15</v>
      </c>
      <c r="R550" s="8">
        <f t="shared" si="52"/>
        <v>11.77</v>
      </c>
    </row>
    <row r="551" spans="1:18" ht="24" customHeight="1" x14ac:dyDescent="0.4">
      <c r="A551" s="10">
        <v>547</v>
      </c>
      <c r="B551" s="4">
        <v>5920006557</v>
      </c>
      <c r="C551" s="3" t="s">
        <v>1836</v>
      </c>
      <c r="D551" s="5" t="s">
        <v>1837</v>
      </c>
      <c r="E551" s="5" t="s">
        <v>1838</v>
      </c>
      <c r="F551" s="3" t="s">
        <v>3067</v>
      </c>
      <c r="G551" s="7">
        <v>37.46</v>
      </c>
      <c r="H551" s="7">
        <v>2.46</v>
      </c>
      <c r="I551" s="144">
        <v>0</v>
      </c>
      <c r="J551" s="7">
        <v>3.5</v>
      </c>
      <c r="K551" s="8">
        <f t="shared" si="50"/>
        <v>0</v>
      </c>
      <c r="L551" s="8">
        <f t="shared" si="51"/>
        <v>0</v>
      </c>
      <c r="M551" s="24">
        <f t="shared" si="53"/>
        <v>0</v>
      </c>
      <c r="N551" s="24">
        <f t="shared" si="48"/>
        <v>37.46</v>
      </c>
      <c r="O551" s="24">
        <f t="shared" si="49"/>
        <v>37.46</v>
      </c>
      <c r="P551" s="203">
        <v>2.46</v>
      </c>
      <c r="Q551" s="8">
        <v>0</v>
      </c>
      <c r="R551" s="8">
        <f t="shared" si="52"/>
        <v>2.46</v>
      </c>
    </row>
    <row r="552" spans="1:18" ht="24" customHeight="1" x14ac:dyDescent="0.4">
      <c r="A552" s="10">
        <v>548</v>
      </c>
      <c r="B552" s="4">
        <v>5920006558</v>
      </c>
      <c r="C552" s="3" t="s">
        <v>1756</v>
      </c>
      <c r="D552" s="5" t="s">
        <v>2208</v>
      </c>
      <c r="E552" s="5" t="s">
        <v>2341</v>
      </c>
      <c r="F552" s="3" t="s">
        <v>3464</v>
      </c>
      <c r="G552" s="7">
        <v>164.8</v>
      </c>
      <c r="H552" s="7">
        <v>10.8</v>
      </c>
      <c r="I552" s="144">
        <v>2</v>
      </c>
      <c r="J552" s="7">
        <v>3.5</v>
      </c>
      <c r="K552" s="8">
        <f t="shared" si="50"/>
        <v>7</v>
      </c>
      <c r="L552" s="8">
        <f t="shared" si="51"/>
        <v>0.49000000000000005</v>
      </c>
      <c r="M552" s="24">
        <f t="shared" si="53"/>
        <v>7.49</v>
      </c>
      <c r="N552" s="24">
        <f t="shared" si="48"/>
        <v>172.29000000000002</v>
      </c>
      <c r="O552" s="24">
        <f t="shared" si="49"/>
        <v>172.29000000000002</v>
      </c>
      <c r="P552" s="203">
        <v>10.8</v>
      </c>
      <c r="Q552" s="8">
        <v>0.49</v>
      </c>
      <c r="R552" s="8">
        <f t="shared" si="52"/>
        <v>11.290000000000001</v>
      </c>
    </row>
    <row r="553" spans="1:18" ht="24" customHeight="1" x14ac:dyDescent="0.4">
      <c r="A553" s="10">
        <v>549</v>
      </c>
      <c r="B553" s="4">
        <v>5920006559</v>
      </c>
      <c r="C553" s="3" t="s">
        <v>1636</v>
      </c>
      <c r="D553" s="5" t="s">
        <v>1637</v>
      </c>
      <c r="E553" s="5" t="s">
        <v>1638</v>
      </c>
      <c r="F553" s="3" t="s">
        <v>3464</v>
      </c>
      <c r="G553" s="7">
        <v>621.69000000000005</v>
      </c>
      <c r="H553" s="7">
        <v>40.69</v>
      </c>
      <c r="I553" s="144">
        <v>22</v>
      </c>
      <c r="J553" s="7">
        <v>3.5</v>
      </c>
      <c r="K553" s="8">
        <f t="shared" si="50"/>
        <v>77</v>
      </c>
      <c r="L553" s="8">
        <f t="shared" si="51"/>
        <v>5.3900000000000006</v>
      </c>
      <c r="M553" s="24">
        <f t="shared" si="53"/>
        <v>82.39</v>
      </c>
      <c r="N553" s="24">
        <f t="shared" si="48"/>
        <v>704.08</v>
      </c>
      <c r="O553" s="24">
        <f t="shared" si="49"/>
        <v>704.08</v>
      </c>
      <c r="P553" s="203">
        <v>40.69</v>
      </c>
      <c r="Q553" s="8">
        <v>5.39</v>
      </c>
      <c r="R553" s="8">
        <f t="shared" si="52"/>
        <v>46.08</v>
      </c>
    </row>
    <row r="554" spans="1:18" ht="24" customHeight="1" x14ac:dyDescent="0.4">
      <c r="A554" s="10">
        <v>550</v>
      </c>
      <c r="B554" s="4">
        <v>5920006560</v>
      </c>
      <c r="C554" s="3" t="s">
        <v>1642</v>
      </c>
      <c r="D554" s="5" t="s">
        <v>3591</v>
      </c>
      <c r="E554" s="5" t="s">
        <v>1643</v>
      </c>
      <c r="F554" s="3" t="s">
        <v>3464</v>
      </c>
      <c r="G554" s="7">
        <v>1086.07</v>
      </c>
      <c r="H554" s="7">
        <v>71.069999999999993</v>
      </c>
      <c r="I554" s="144">
        <v>41</v>
      </c>
      <c r="J554" s="7">
        <v>3.5</v>
      </c>
      <c r="K554" s="8">
        <f t="shared" si="50"/>
        <v>143.5</v>
      </c>
      <c r="L554" s="8">
        <f t="shared" si="51"/>
        <v>10.045000000000002</v>
      </c>
      <c r="M554" s="24">
        <f t="shared" si="53"/>
        <v>153.54999999999998</v>
      </c>
      <c r="N554" s="24">
        <f t="shared" si="48"/>
        <v>1239.6199999999999</v>
      </c>
      <c r="O554" s="24">
        <f t="shared" si="49"/>
        <v>1239.6199999999999</v>
      </c>
      <c r="P554" s="203">
        <v>71.069999999999993</v>
      </c>
      <c r="Q554" s="8">
        <v>10.050000000000001</v>
      </c>
      <c r="R554" s="8">
        <f t="shared" si="52"/>
        <v>81.11999999999999</v>
      </c>
    </row>
    <row r="555" spans="1:18" ht="24" customHeight="1" x14ac:dyDescent="0.4">
      <c r="A555" s="10">
        <v>551</v>
      </c>
      <c r="B555" s="4">
        <v>5920006561</v>
      </c>
      <c r="C555" s="3" t="s">
        <v>1647</v>
      </c>
      <c r="D555" s="5" t="s">
        <v>1648</v>
      </c>
      <c r="E555" s="5" t="s">
        <v>1649</v>
      </c>
      <c r="F555" s="3" t="s">
        <v>3464</v>
      </c>
      <c r="G555" s="7">
        <v>677.86</v>
      </c>
      <c r="H555" s="7">
        <v>44.36</v>
      </c>
      <c r="I555" s="144">
        <v>37</v>
      </c>
      <c r="J555" s="7">
        <v>3.5</v>
      </c>
      <c r="K555" s="8">
        <f t="shared" si="50"/>
        <v>129.5</v>
      </c>
      <c r="L555" s="8">
        <f t="shared" si="51"/>
        <v>9.0650000000000013</v>
      </c>
      <c r="M555" s="24">
        <f t="shared" si="53"/>
        <v>138.57</v>
      </c>
      <c r="N555" s="24">
        <f t="shared" si="48"/>
        <v>816.43000000000006</v>
      </c>
      <c r="O555" s="24">
        <f t="shared" si="49"/>
        <v>816.43000000000006</v>
      </c>
      <c r="P555" s="203">
        <v>44.36</v>
      </c>
      <c r="Q555" s="8">
        <v>9.07</v>
      </c>
      <c r="R555" s="8">
        <f t="shared" si="52"/>
        <v>53.43</v>
      </c>
    </row>
    <row r="556" spans="1:18" ht="24" customHeight="1" x14ac:dyDescent="0.4">
      <c r="A556" s="10">
        <v>552</v>
      </c>
      <c r="B556" s="4">
        <v>5920006562</v>
      </c>
      <c r="C556" s="3" t="s">
        <v>1650</v>
      </c>
      <c r="D556" s="5" t="s">
        <v>1651</v>
      </c>
      <c r="E556" s="5" t="s">
        <v>1652</v>
      </c>
      <c r="F556" s="3" t="s">
        <v>3464</v>
      </c>
      <c r="G556" s="7">
        <v>711.57</v>
      </c>
      <c r="H556" s="7">
        <v>46.57</v>
      </c>
      <c r="I556" s="144">
        <v>41</v>
      </c>
      <c r="J556" s="7">
        <v>3.5</v>
      </c>
      <c r="K556" s="8">
        <f t="shared" si="50"/>
        <v>143.5</v>
      </c>
      <c r="L556" s="8">
        <f t="shared" si="51"/>
        <v>10.045000000000002</v>
      </c>
      <c r="M556" s="24">
        <f t="shared" si="53"/>
        <v>153.54999999999998</v>
      </c>
      <c r="N556" s="24">
        <f t="shared" si="48"/>
        <v>865.12</v>
      </c>
      <c r="O556" s="24">
        <f t="shared" si="49"/>
        <v>865.12</v>
      </c>
      <c r="P556" s="203">
        <v>46.57</v>
      </c>
      <c r="Q556" s="8">
        <v>10.050000000000001</v>
      </c>
      <c r="R556" s="8">
        <f t="shared" si="52"/>
        <v>56.620000000000005</v>
      </c>
    </row>
    <row r="557" spans="1:18" ht="24" customHeight="1" x14ac:dyDescent="0.4">
      <c r="A557" s="10">
        <v>553</v>
      </c>
      <c r="B557" s="4">
        <v>5920006563</v>
      </c>
      <c r="C557" s="3" t="s">
        <v>1653</v>
      </c>
      <c r="D557" s="5" t="s">
        <v>1654</v>
      </c>
      <c r="E557" s="5" t="s">
        <v>1655</v>
      </c>
      <c r="F557" s="3" t="s">
        <v>3464</v>
      </c>
      <c r="G557" s="7">
        <v>153.56</v>
      </c>
      <c r="H557" s="7">
        <v>10.06</v>
      </c>
      <c r="I557" s="144">
        <v>5</v>
      </c>
      <c r="J557" s="7">
        <v>3.5</v>
      </c>
      <c r="K557" s="8">
        <f t="shared" si="50"/>
        <v>17.5</v>
      </c>
      <c r="L557" s="8">
        <f t="shared" si="51"/>
        <v>1.2250000000000001</v>
      </c>
      <c r="M557" s="24">
        <f t="shared" si="53"/>
        <v>18.73</v>
      </c>
      <c r="N557" s="24">
        <f t="shared" si="48"/>
        <v>172.29</v>
      </c>
      <c r="O557" s="24">
        <f t="shared" si="49"/>
        <v>172.29</v>
      </c>
      <c r="P557" s="203">
        <v>10.06</v>
      </c>
      <c r="Q557" s="8">
        <v>1.23</v>
      </c>
      <c r="R557" s="8">
        <f t="shared" si="52"/>
        <v>11.290000000000001</v>
      </c>
    </row>
    <row r="558" spans="1:18" ht="24" customHeight="1" x14ac:dyDescent="0.4">
      <c r="A558" s="10">
        <v>554</v>
      </c>
      <c r="B558" s="4">
        <v>5920006564</v>
      </c>
      <c r="C558" s="3" t="s">
        <v>1656</v>
      </c>
      <c r="D558" s="5" t="s">
        <v>1657</v>
      </c>
      <c r="E558" s="5" t="s">
        <v>1658</v>
      </c>
      <c r="F558" s="3" t="s">
        <v>3464</v>
      </c>
      <c r="G558" s="7">
        <v>535.55999999999995</v>
      </c>
      <c r="H558" s="7">
        <v>35.06</v>
      </c>
      <c r="I558" s="144">
        <v>21</v>
      </c>
      <c r="J558" s="7">
        <v>3.5</v>
      </c>
      <c r="K558" s="8">
        <f t="shared" si="50"/>
        <v>73.5</v>
      </c>
      <c r="L558" s="8">
        <f t="shared" si="51"/>
        <v>5.1450000000000005</v>
      </c>
      <c r="M558" s="24">
        <f t="shared" si="53"/>
        <v>78.650000000000006</v>
      </c>
      <c r="N558" s="24">
        <f t="shared" si="48"/>
        <v>614.20999999999992</v>
      </c>
      <c r="O558" s="24">
        <f t="shared" si="49"/>
        <v>614.20999999999992</v>
      </c>
      <c r="P558" s="203">
        <v>35.06</v>
      </c>
      <c r="Q558" s="8">
        <v>5.15</v>
      </c>
      <c r="R558" s="8">
        <f t="shared" si="52"/>
        <v>40.21</v>
      </c>
    </row>
    <row r="559" spans="1:18" ht="24" customHeight="1" x14ac:dyDescent="0.4">
      <c r="A559" s="10">
        <v>555</v>
      </c>
      <c r="B559" s="4">
        <v>5920006565</v>
      </c>
      <c r="C559" s="3" t="s">
        <v>1659</v>
      </c>
      <c r="D559" s="5" t="s">
        <v>2206</v>
      </c>
      <c r="E559" s="5" t="s">
        <v>1660</v>
      </c>
      <c r="F559" s="3" t="s">
        <v>3464</v>
      </c>
      <c r="G559" s="7">
        <v>1074.83</v>
      </c>
      <c r="H559" s="7">
        <v>70.33</v>
      </c>
      <c r="I559" s="144">
        <v>53</v>
      </c>
      <c r="J559" s="7">
        <v>3.5</v>
      </c>
      <c r="K559" s="8">
        <f t="shared" si="50"/>
        <v>185.5</v>
      </c>
      <c r="L559" s="8">
        <f t="shared" si="51"/>
        <v>12.985000000000001</v>
      </c>
      <c r="M559" s="24">
        <f t="shared" si="53"/>
        <v>198.48999999999998</v>
      </c>
      <c r="N559" s="24">
        <f t="shared" si="48"/>
        <v>1273.32</v>
      </c>
      <c r="O559" s="24">
        <f t="shared" si="49"/>
        <v>1273.32</v>
      </c>
      <c r="P559" s="203">
        <v>70.33</v>
      </c>
      <c r="Q559" s="8">
        <v>12.99</v>
      </c>
      <c r="R559" s="8">
        <f t="shared" si="52"/>
        <v>83.32</v>
      </c>
    </row>
    <row r="560" spans="1:18" ht="24" customHeight="1" x14ac:dyDescent="0.4">
      <c r="A560" s="10">
        <v>556</v>
      </c>
      <c r="B560" s="4">
        <v>5920006566</v>
      </c>
      <c r="C560" s="3" t="s">
        <v>1663</v>
      </c>
      <c r="D560" s="5" t="s">
        <v>3592</v>
      </c>
      <c r="E560" s="5" t="s">
        <v>1665</v>
      </c>
      <c r="F560" s="3" t="s">
        <v>3465</v>
      </c>
      <c r="G560" s="7">
        <v>14.98</v>
      </c>
      <c r="H560" s="7">
        <v>0.98</v>
      </c>
      <c r="I560" s="144">
        <v>3</v>
      </c>
      <c r="J560" s="7">
        <v>3.5</v>
      </c>
      <c r="K560" s="8">
        <f t="shared" si="50"/>
        <v>10.5</v>
      </c>
      <c r="L560" s="8">
        <f t="shared" si="51"/>
        <v>0.7350000000000001</v>
      </c>
      <c r="M560" s="24">
        <f t="shared" si="53"/>
        <v>11.24</v>
      </c>
      <c r="N560" s="24">
        <f t="shared" si="48"/>
        <v>26.22</v>
      </c>
      <c r="O560" s="24">
        <f t="shared" si="49"/>
        <v>26.22</v>
      </c>
      <c r="P560" s="203">
        <v>0.98</v>
      </c>
      <c r="Q560" s="8">
        <v>0.74</v>
      </c>
      <c r="R560" s="8">
        <f t="shared" si="52"/>
        <v>1.72</v>
      </c>
    </row>
    <row r="561" spans="1:18" ht="24" customHeight="1" x14ac:dyDescent="0.4">
      <c r="A561" s="10">
        <v>557</v>
      </c>
      <c r="B561" s="4">
        <v>5920006567</v>
      </c>
      <c r="C561" s="3" t="s">
        <v>1668</v>
      </c>
      <c r="D561" s="5" t="s">
        <v>3593</v>
      </c>
      <c r="E561" s="5" t="s">
        <v>1669</v>
      </c>
      <c r="F561" s="3" t="s">
        <v>3468</v>
      </c>
      <c r="G561" s="7">
        <v>37.46</v>
      </c>
      <c r="H561" s="7">
        <v>2.46</v>
      </c>
      <c r="I561" s="144">
        <v>3</v>
      </c>
      <c r="J561" s="7">
        <v>3.5</v>
      </c>
      <c r="K561" s="8">
        <f t="shared" si="50"/>
        <v>10.5</v>
      </c>
      <c r="L561" s="8">
        <f t="shared" si="51"/>
        <v>0.7350000000000001</v>
      </c>
      <c r="M561" s="24">
        <f t="shared" si="53"/>
        <v>11.24</v>
      </c>
      <c r="N561" s="24">
        <f t="shared" si="48"/>
        <v>48.7</v>
      </c>
      <c r="O561" s="24">
        <f t="shared" si="49"/>
        <v>48.7</v>
      </c>
      <c r="P561" s="203">
        <v>2.46</v>
      </c>
      <c r="Q561" s="8">
        <v>0.74</v>
      </c>
      <c r="R561" s="8">
        <f t="shared" si="52"/>
        <v>3.2</v>
      </c>
    </row>
    <row r="562" spans="1:18" ht="24" customHeight="1" x14ac:dyDescent="0.4">
      <c r="A562" s="10">
        <v>558</v>
      </c>
      <c r="B562" s="4">
        <v>5920006568</v>
      </c>
      <c r="C562" s="3" t="s">
        <v>1670</v>
      </c>
      <c r="D562" s="5" t="s">
        <v>3594</v>
      </c>
      <c r="E562" s="5" t="s">
        <v>1671</v>
      </c>
      <c r="F562" s="3" t="s">
        <v>3464</v>
      </c>
      <c r="G562" s="7">
        <v>1153.47</v>
      </c>
      <c r="H562" s="7">
        <v>75.47</v>
      </c>
      <c r="I562" s="144">
        <v>48</v>
      </c>
      <c r="J562" s="7">
        <v>3.5</v>
      </c>
      <c r="K562" s="8">
        <f t="shared" si="50"/>
        <v>168</v>
      </c>
      <c r="L562" s="8">
        <f t="shared" si="51"/>
        <v>11.760000000000002</v>
      </c>
      <c r="M562" s="24">
        <f t="shared" si="53"/>
        <v>179.76</v>
      </c>
      <c r="N562" s="24">
        <f t="shared" si="48"/>
        <v>1333.23</v>
      </c>
      <c r="O562" s="24">
        <f t="shared" si="49"/>
        <v>1333.23</v>
      </c>
      <c r="P562" s="203">
        <v>75.47</v>
      </c>
      <c r="Q562" s="8">
        <v>11.76</v>
      </c>
      <c r="R562" s="8">
        <f t="shared" si="52"/>
        <v>87.23</v>
      </c>
    </row>
    <row r="563" spans="1:18" ht="24" customHeight="1" x14ac:dyDescent="0.4">
      <c r="A563" s="10">
        <v>559</v>
      </c>
      <c r="B563" s="4">
        <v>5920006569</v>
      </c>
      <c r="C563" s="3" t="s">
        <v>1672</v>
      </c>
      <c r="D563" s="5" t="s">
        <v>1664</v>
      </c>
      <c r="E563" s="5" t="s">
        <v>1673</v>
      </c>
      <c r="F563" s="3" t="s">
        <v>3464</v>
      </c>
      <c r="G563" s="7">
        <v>86.14</v>
      </c>
      <c r="H563" s="7">
        <v>5.64</v>
      </c>
      <c r="I563" s="144">
        <v>4</v>
      </c>
      <c r="J563" s="7">
        <v>3.5</v>
      </c>
      <c r="K563" s="8">
        <f t="shared" si="50"/>
        <v>14</v>
      </c>
      <c r="L563" s="8">
        <f t="shared" si="51"/>
        <v>0.98000000000000009</v>
      </c>
      <c r="M563" s="24">
        <f t="shared" si="53"/>
        <v>14.98</v>
      </c>
      <c r="N563" s="24">
        <f t="shared" si="48"/>
        <v>101.12</v>
      </c>
      <c r="O563" s="24">
        <f t="shared" si="49"/>
        <v>101.12</v>
      </c>
      <c r="P563" s="203">
        <v>5.64</v>
      </c>
      <c r="Q563" s="8">
        <v>0.98</v>
      </c>
      <c r="R563" s="8">
        <f t="shared" si="52"/>
        <v>6.6199999999999992</v>
      </c>
    </row>
    <row r="564" spans="1:18" ht="24" customHeight="1" x14ac:dyDescent="0.4">
      <c r="A564" s="10">
        <v>560</v>
      </c>
      <c r="B564" s="4">
        <v>5920006570</v>
      </c>
      <c r="C564" s="3" t="s">
        <v>1666</v>
      </c>
      <c r="D564" s="5" t="s">
        <v>3595</v>
      </c>
      <c r="E564" s="5" t="s">
        <v>1667</v>
      </c>
      <c r="F564" s="3" t="s">
        <v>3464</v>
      </c>
      <c r="G564" s="7">
        <v>438.17</v>
      </c>
      <c r="H564" s="7">
        <v>28.67</v>
      </c>
      <c r="I564" s="144">
        <v>21</v>
      </c>
      <c r="J564" s="7">
        <v>3.5</v>
      </c>
      <c r="K564" s="8">
        <f t="shared" si="50"/>
        <v>73.5</v>
      </c>
      <c r="L564" s="8">
        <f t="shared" si="51"/>
        <v>5.1450000000000005</v>
      </c>
      <c r="M564" s="24">
        <f t="shared" si="53"/>
        <v>78.650000000000006</v>
      </c>
      <c r="N564" s="24">
        <f t="shared" si="48"/>
        <v>516.82000000000005</v>
      </c>
      <c r="O564" s="24">
        <f t="shared" si="49"/>
        <v>516.82000000000005</v>
      </c>
      <c r="P564" s="203">
        <v>28.67</v>
      </c>
      <c r="Q564" s="8">
        <v>5.15</v>
      </c>
      <c r="R564" s="8">
        <f t="shared" si="52"/>
        <v>33.82</v>
      </c>
    </row>
    <row r="565" spans="1:18" ht="24" customHeight="1" x14ac:dyDescent="0.4">
      <c r="A565" s="10">
        <v>561</v>
      </c>
      <c r="B565" s="4">
        <v>5920006571</v>
      </c>
      <c r="C565" s="3" t="s">
        <v>1674</v>
      </c>
      <c r="D565" s="5" t="s">
        <v>1675</v>
      </c>
      <c r="E565" s="5" t="s">
        <v>1667</v>
      </c>
      <c r="F565" s="3" t="s">
        <v>3464</v>
      </c>
      <c r="G565" s="7">
        <v>333.33</v>
      </c>
      <c r="H565" s="7">
        <v>21.83</v>
      </c>
      <c r="I565" s="144">
        <v>0</v>
      </c>
      <c r="J565" s="7">
        <v>3.5</v>
      </c>
      <c r="K565" s="8">
        <f t="shared" si="50"/>
        <v>0</v>
      </c>
      <c r="L565" s="8">
        <f t="shared" si="51"/>
        <v>0</v>
      </c>
      <c r="M565" s="24">
        <f t="shared" si="53"/>
        <v>0</v>
      </c>
      <c r="N565" s="24">
        <f t="shared" si="48"/>
        <v>333.33</v>
      </c>
      <c r="O565" s="24">
        <f t="shared" si="49"/>
        <v>333.33</v>
      </c>
      <c r="P565" s="203">
        <v>21.83</v>
      </c>
      <c r="Q565" s="8">
        <v>0</v>
      </c>
      <c r="R565" s="8">
        <f t="shared" si="52"/>
        <v>21.83</v>
      </c>
    </row>
    <row r="566" spans="1:18" ht="24" customHeight="1" x14ac:dyDescent="0.4">
      <c r="A566" s="10">
        <v>562</v>
      </c>
      <c r="B566" s="4">
        <v>5920006572</v>
      </c>
      <c r="C566" s="3" t="s">
        <v>1676</v>
      </c>
      <c r="D566" s="5" t="s">
        <v>1675</v>
      </c>
      <c r="E566" s="5" t="s">
        <v>1677</v>
      </c>
      <c r="F566" s="3" t="s">
        <v>3464</v>
      </c>
      <c r="G566" s="7">
        <v>524.30999999999995</v>
      </c>
      <c r="H566" s="7">
        <v>34.31</v>
      </c>
      <c r="I566" s="144">
        <v>26</v>
      </c>
      <c r="J566" s="7">
        <v>3.5</v>
      </c>
      <c r="K566" s="8">
        <f t="shared" si="50"/>
        <v>91</v>
      </c>
      <c r="L566" s="8">
        <f t="shared" si="51"/>
        <v>6.370000000000001</v>
      </c>
      <c r="M566" s="24">
        <f t="shared" si="53"/>
        <v>97.37</v>
      </c>
      <c r="N566" s="24">
        <f t="shared" si="48"/>
        <v>621.67999999999995</v>
      </c>
      <c r="O566" s="24">
        <f t="shared" si="49"/>
        <v>621.67999999999995</v>
      </c>
      <c r="P566" s="203">
        <v>34.31</v>
      </c>
      <c r="Q566" s="8">
        <v>6.37</v>
      </c>
      <c r="R566" s="8">
        <f t="shared" si="52"/>
        <v>40.68</v>
      </c>
    </row>
    <row r="567" spans="1:18" ht="24" customHeight="1" x14ac:dyDescent="0.4">
      <c r="A567" s="10">
        <v>563</v>
      </c>
      <c r="B567" s="4">
        <v>5920006573</v>
      </c>
      <c r="C567" s="3" t="s">
        <v>1681</v>
      </c>
      <c r="D567" s="5" t="s">
        <v>3596</v>
      </c>
      <c r="E567" s="5" t="s">
        <v>1682</v>
      </c>
      <c r="F567" s="3" t="s">
        <v>18</v>
      </c>
      <c r="G567" s="7">
        <v>0</v>
      </c>
      <c r="H567" s="7">
        <v>0</v>
      </c>
      <c r="I567" s="144">
        <v>23</v>
      </c>
      <c r="J567" s="7">
        <v>3.5</v>
      </c>
      <c r="K567" s="8">
        <f t="shared" si="50"/>
        <v>80.5</v>
      </c>
      <c r="L567" s="8">
        <f t="shared" si="51"/>
        <v>5.6350000000000007</v>
      </c>
      <c r="M567" s="24">
        <f t="shared" si="53"/>
        <v>86.14</v>
      </c>
      <c r="N567" s="24">
        <f t="shared" si="48"/>
        <v>86.14</v>
      </c>
      <c r="O567" s="24">
        <f t="shared" si="49"/>
        <v>86.14</v>
      </c>
      <c r="P567" s="203">
        <v>0</v>
      </c>
      <c r="Q567" s="8">
        <v>5.64</v>
      </c>
      <c r="R567" s="8">
        <f t="shared" si="52"/>
        <v>5.64</v>
      </c>
    </row>
    <row r="568" spans="1:18" ht="24" customHeight="1" x14ac:dyDescent="0.4">
      <c r="A568" s="10">
        <v>564</v>
      </c>
      <c r="B568" s="4">
        <v>5920006574</v>
      </c>
      <c r="C568" s="3" t="s">
        <v>1683</v>
      </c>
      <c r="D568" s="5" t="s">
        <v>1684</v>
      </c>
      <c r="E568" s="5" t="s">
        <v>1685</v>
      </c>
      <c r="F568" s="3" t="s">
        <v>3464</v>
      </c>
      <c r="G568" s="7">
        <v>2408.0500000000002</v>
      </c>
      <c r="H568" s="7">
        <v>157.55000000000001</v>
      </c>
      <c r="I568" s="144">
        <v>68</v>
      </c>
      <c r="J568" s="7">
        <v>3.5</v>
      </c>
      <c r="K568" s="8">
        <f t="shared" si="50"/>
        <v>238</v>
      </c>
      <c r="L568" s="8">
        <f t="shared" si="51"/>
        <v>16.66</v>
      </c>
      <c r="M568" s="24">
        <f t="shared" si="53"/>
        <v>254.66</v>
      </c>
      <c r="N568" s="24">
        <f t="shared" si="48"/>
        <v>2662.71</v>
      </c>
      <c r="O568" s="24">
        <f t="shared" si="49"/>
        <v>2662.71</v>
      </c>
      <c r="P568" s="203">
        <v>157.55000000000001</v>
      </c>
      <c r="Q568" s="8">
        <v>16.66</v>
      </c>
      <c r="R568" s="8">
        <f t="shared" si="52"/>
        <v>174.21</v>
      </c>
    </row>
    <row r="569" spans="1:18" ht="24" customHeight="1" x14ac:dyDescent="0.4">
      <c r="A569" s="10">
        <v>565</v>
      </c>
      <c r="B569" s="4">
        <v>5920006575</v>
      </c>
      <c r="C569" s="3" t="s">
        <v>1678</v>
      </c>
      <c r="D569" s="5" t="s">
        <v>1679</v>
      </c>
      <c r="E569" s="5" t="s">
        <v>1680</v>
      </c>
      <c r="F569" s="3" t="s">
        <v>3464</v>
      </c>
      <c r="G569" s="7">
        <v>797.71</v>
      </c>
      <c r="H569" s="7">
        <v>52.21</v>
      </c>
      <c r="I569" s="144">
        <v>32</v>
      </c>
      <c r="J569" s="7">
        <v>3.5</v>
      </c>
      <c r="K569" s="8">
        <f t="shared" si="50"/>
        <v>112</v>
      </c>
      <c r="L569" s="8">
        <f t="shared" si="51"/>
        <v>7.8400000000000007</v>
      </c>
      <c r="M569" s="24">
        <f t="shared" si="53"/>
        <v>119.84</v>
      </c>
      <c r="N569" s="24">
        <f t="shared" si="48"/>
        <v>917.55000000000007</v>
      </c>
      <c r="O569" s="24">
        <f t="shared" si="49"/>
        <v>917.55000000000007</v>
      </c>
      <c r="P569" s="203">
        <v>52.21</v>
      </c>
      <c r="Q569" s="8">
        <v>7.84</v>
      </c>
      <c r="R569" s="8">
        <f t="shared" si="52"/>
        <v>60.05</v>
      </c>
    </row>
    <row r="570" spans="1:18" ht="24" customHeight="1" x14ac:dyDescent="0.4">
      <c r="A570" s="10">
        <v>566</v>
      </c>
      <c r="B570" s="4">
        <v>5920006576</v>
      </c>
      <c r="C570" s="3" t="s">
        <v>1737</v>
      </c>
      <c r="D570" s="5" t="s">
        <v>3597</v>
      </c>
      <c r="E570" s="5" t="s">
        <v>1738</v>
      </c>
      <c r="F570" s="3" t="s">
        <v>3468</v>
      </c>
      <c r="G570" s="7">
        <v>580.48</v>
      </c>
      <c r="H570" s="7">
        <v>37.979999999999997</v>
      </c>
      <c r="I570" s="144">
        <v>20</v>
      </c>
      <c r="J570" s="7">
        <v>3.5</v>
      </c>
      <c r="K570" s="8">
        <f t="shared" si="50"/>
        <v>70</v>
      </c>
      <c r="L570" s="8">
        <f t="shared" si="51"/>
        <v>4.9000000000000004</v>
      </c>
      <c r="M570" s="24">
        <f t="shared" si="53"/>
        <v>74.900000000000006</v>
      </c>
      <c r="N570" s="24">
        <f t="shared" si="48"/>
        <v>655.38</v>
      </c>
      <c r="O570" s="24">
        <f t="shared" si="49"/>
        <v>655.38</v>
      </c>
      <c r="P570" s="203">
        <v>37.979999999999997</v>
      </c>
      <c r="Q570" s="8">
        <v>4.9000000000000004</v>
      </c>
      <c r="R570" s="8">
        <f t="shared" si="52"/>
        <v>42.879999999999995</v>
      </c>
    </row>
    <row r="571" spans="1:18" ht="24" customHeight="1" x14ac:dyDescent="0.4">
      <c r="A571" s="10">
        <v>567</v>
      </c>
      <c r="B571" s="4">
        <v>5920006577</v>
      </c>
      <c r="C571" s="3" t="s">
        <v>1862</v>
      </c>
      <c r="D571" s="5" t="s">
        <v>1863</v>
      </c>
      <c r="E571" s="5" t="s">
        <v>1864</v>
      </c>
      <c r="F571" s="3" t="s">
        <v>3464</v>
      </c>
      <c r="G571" s="7">
        <v>430.7</v>
      </c>
      <c r="H571" s="7">
        <v>28.2</v>
      </c>
      <c r="I571" s="144">
        <v>19</v>
      </c>
      <c r="J571" s="7">
        <v>3.5</v>
      </c>
      <c r="K571" s="8">
        <f t="shared" si="50"/>
        <v>66.5</v>
      </c>
      <c r="L571" s="8">
        <f t="shared" si="51"/>
        <v>4.6550000000000002</v>
      </c>
      <c r="M571" s="24">
        <f t="shared" si="53"/>
        <v>71.160000000000011</v>
      </c>
      <c r="N571" s="24">
        <f t="shared" si="48"/>
        <v>501.86</v>
      </c>
      <c r="O571" s="24">
        <f t="shared" si="49"/>
        <v>501.86</v>
      </c>
      <c r="P571" s="203">
        <v>28.2</v>
      </c>
      <c r="Q571" s="8">
        <v>4.66</v>
      </c>
      <c r="R571" s="8">
        <f t="shared" si="52"/>
        <v>32.86</v>
      </c>
    </row>
    <row r="572" spans="1:18" ht="24" customHeight="1" x14ac:dyDescent="0.4">
      <c r="A572" s="10">
        <v>568</v>
      </c>
      <c r="B572" s="4">
        <v>5920006578</v>
      </c>
      <c r="C572" s="3" t="s">
        <v>1739</v>
      </c>
      <c r="D572" s="5" t="s">
        <v>1740</v>
      </c>
      <c r="E572" s="5" t="s">
        <v>1741</v>
      </c>
      <c r="F572" s="3" t="s">
        <v>3464</v>
      </c>
      <c r="G572" s="7">
        <v>344.55</v>
      </c>
      <c r="H572" s="7">
        <v>22.55</v>
      </c>
      <c r="I572" s="144">
        <v>7</v>
      </c>
      <c r="J572" s="7">
        <v>3.5</v>
      </c>
      <c r="K572" s="8">
        <f t="shared" si="50"/>
        <v>24.5</v>
      </c>
      <c r="L572" s="8">
        <f t="shared" si="51"/>
        <v>1.7150000000000001</v>
      </c>
      <c r="M572" s="24">
        <f t="shared" si="53"/>
        <v>26.220000000000002</v>
      </c>
      <c r="N572" s="24">
        <f t="shared" si="48"/>
        <v>370.77000000000004</v>
      </c>
      <c r="O572" s="24">
        <f t="shared" si="49"/>
        <v>370.77000000000004</v>
      </c>
      <c r="P572" s="203">
        <v>22.55</v>
      </c>
      <c r="Q572" s="8">
        <v>1.72</v>
      </c>
      <c r="R572" s="8">
        <f t="shared" si="52"/>
        <v>24.27</v>
      </c>
    </row>
    <row r="573" spans="1:18" ht="24" customHeight="1" x14ac:dyDescent="0.4">
      <c r="A573" s="10">
        <v>569</v>
      </c>
      <c r="B573" s="4">
        <v>5920006579</v>
      </c>
      <c r="C573" s="3" t="s">
        <v>1748</v>
      </c>
      <c r="D573" s="5" t="s">
        <v>1740</v>
      </c>
      <c r="E573" s="5" t="s">
        <v>1749</v>
      </c>
      <c r="F573" s="3" t="s">
        <v>3464</v>
      </c>
      <c r="G573" s="7">
        <v>2205.8200000000002</v>
      </c>
      <c r="H573" s="7">
        <v>144.32</v>
      </c>
      <c r="I573" s="144">
        <v>93</v>
      </c>
      <c r="J573" s="7">
        <v>3.5</v>
      </c>
      <c r="K573" s="8">
        <f t="shared" si="50"/>
        <v>325.5</v>
      </c>
      <c r="L573" s="8">
        <f t="shared" si="51"/>
        <v>22.785000000000004</v>
      </c>
      <c r="M573" s="24">
        <f t="shared" si="53"/>
        <v>348.28999999999996</v>
      </c>
      <c r="N573" s="24">
        <f t="shared" si="48"/>
        <v>2554.11</v>
      </c>
      <c r="O573" s="24">
        <f t="shared" si="49"/>
        <v>2554.11</v>
      </c>
      <c r="P573" s="203">
        <v>144.32</v>
      </c>
      <c r="Q573" s="8">
        <v>22.79</v>
      </c>
      <c r="R573" s="8">
        <f t="shared" si="52"/>
        <v>167.10999999999999</v>
      </c>
    </row>
    <row r="574" spans="1:18" ht="24" customHeight="1" x14ac:dyDescent="0.4">
      <c r="A574" s="10">
        <v>570</v>
      </c>
      <c r="B574" s="4">
        <v>5920006580</v>
      </c>
      <c r="C574" s="3" t="s">
        <v>1750</v>
      </c>
      <c r="D574" s="5" t="s">
        <v>1751</v>
      </c>
      <c r="E574" s="5" t="s">
        <v>1752</v>
      </c>
      <c r="F574" s="3" t="s">
        <v>18</v>
      </c>
      <c r="G574" s="7">
        <v>0</v>
      </c>
      <c r="H574" s="7">
        <v>0</v>
      </c>
      <c r="I574" s="144">
        <v>20</v>
      </c>
      <c r="J574" s="7">
        <v>3.5</v>
      </c>
      <c r="K574" s="8">
        <f t="shared" si="50"/>
        <v>70</v>
      </c>
      <c r="L574" s="8">
        <f t="shared" si="51"/>
        <v>4.9000000000000004</v>
      </c>
      <c r="M574" s="24">
        <f t="shared" si="53"/>
        <v>74.900000000000006</v>
      </c>
      <c r="N574" s="24">
        <f t="shared" si="48"/>
        <v>74.900000000000006</v>
      </c>
      <c r="O574" s="24">
        <f t="shared" si="49"/>
        <v>74.900000000000006</v>
      </c>
      <c r="P574" s="203">
        <v>0</v>
      </c>
      <c r="Q574" s="8">
        <v>4.9000000000000004</v>
      </c>
      <c r="R574" s="8">
        <f t="shared" si="52"/>
        <v>4.9000000000000004</v>
      </c>
    </row>
    <row r="575" spans="1:18" ht="24" customHeight="1" x14ac:dyDescent="0.4">
      <c r="A575" s="10">
        <v>571</v>
      </c>
      <c r="B575" s="4">
        <v>5920006581</v>
      </c>
      <c r="C575" s="3" t="s">
        <v>1753</v>
      </c>
      <c r="D575" s="5" t="s">
        <v>1754</v>
      </c>
      <c r="E575" s="5" t="s">
        <v>1755</v>
      </c>
      <c r="F575" s="3" t="s">
        <v>3464</v>
      </c>
      <c r="G575" s="7">
        <v>206</v>
      </c>
      <c r="H575" s="7">
        <v>13.5</v>
      </c>
      <c r="I575" s="144">
        <v>8</v>
      </c>
      <c r="J575" s="7">
        <v>3.5</v>
      </c>
      <c r="K575" s="8">
        <f t="shared" si="50"/>
        <v>28</v>
      </c>
      <c r="L575" s="8">
        <f t="shared" si="51"/>
        <v>1.9600000000000002</v>
      </c>
      <c r="M575" s="24">
        <f t="shared" si="53"/>
        <v>29.96</v>
      </c>
      <c r="N575" s="24">
        <f t="shared" si="48"/>
        <v>235.96</v>
      </c>
      <c r="O575" s="24">
        <f t="shared" si="49"/>
        <v>235.96</v>
      </c>
      <c r="P575" s="203">
        <v>13.5</v>
      </c>
      <c r="Q575" s="8">
        <v>1.96</v>
      </c>
      <c r="R575" s="8">
        <f t="shared" si="52"/>
        <v>15.46</v>
      </c>
    </row>
    <row r="576" spans="1:18" ht="24" customHeight="1" x14ac:dyDescent="0.4">
      <c r="A576" s="10">
        <v>572</v>
      </c>
      <c r="B576" s="4">
        <v>5920006582</v>
      </c>
      <c r="C576" s="3" t="s">
        <v>1757</v>
      </c>
      <c r="D576" s="5" t="s">
        <v>3598</v>
      </c>
      <c r="E576" s="5" t="s">
        <v>1758</v>
      </c>
      <c r="F576" s="3" t="s">
        <v>3464</v>
      </c>
      <c r="G576" s="7">
        <v>265.89999999999998</v>
      </c>
      <c r="H576" s="7">
        <v>17.399999999999999</v>
      </c>
      <c r="I576" s="144">
        <v>4</v>
      </c>
      <c r="J576" s="7">
        <v>3.5</v>
      </c>
      <c r="K576" s="8">
        <f t="shared" si="50"/>
        <v>14</v>
      </c>
      <c r="L576" s="8">
        <f t="shared" si="51"/>
        <v>0.98000000000000009</v>
      </c>
      <c r="M576" s="24">
        <f t="shared" si="53"/>
        <v>14.98</v>
      </c>
      <c r="N576" s="24">
        <f t="shared" si="48"/>
        <v>280.88</v>
      </c>
      <c r="O576" s="24">
        <f t="shared" si="49"/>
        <v>280.88</v>
      </c>
      <c r="P576" s="203">
        <v>17.399999999999999</v>
      </c>
      <c r="Q576" s="8">
        <v>0.98</v>
      </c>
      <c r="R576" s="8">
        <f t="shared" si="52"/>
        <v>18.38</v>
      </c>
    </row>
    <row r="577" spans="1:18" ht="24" customHeight="1" x14ac:dyDescent="0.4">
      <c r="A577" s="10">
        <v>573</v>
      </c>
      <c r="B577" s="4">
        <v>5920006583</v>
      </c>
      <c r="C577" s="3" t="s">
        <v>1759</v>
      </c>
      <c r="D577" s="5" t="s">
        <v>3599</v>
      </c>
      <c r="E577" s="5" t="s">
        <v>3600</v>
      </c>
      <c r="F577" s="3" t="s">
        <v>18</v>
      </c>
      <c r="G577" s="7">
        <v>0</v>
      </c>
      <c r="H577" s="7">
        <v>0</v>
      </c>
      <c r="I577" s="144">
        <v>3</v>
      </c>
      <c r="J577" s="7">
        <v>3.5</v>
      </c>
      <c r="K577" s="8">
        <f t="shared" si="50"/>
        <v>10.5</v>
      </c>
      <c r="L577" s="8">
        <f t="shared" si="51"/>
        <v>0.7350000000000001</v>
      </c>
      <c r="M577" s="24">
        <f t="shared" si="53"/>
        <v>11.24</v>
      </c>
      <c r="N577" s="24">
        <f t="shared" si="48"/>
        <v>11.24</v>
      </c>
      <c r="O577" s="24">
        <f t="shared" si="49"/>
        <v>11.24</v>
      </c>
      <c r="P577" s="203">
        <v>0</v>
      </c>
      <c r="Q577" s="8">
        <v>0.74</v>
      </c>
      <c r="R577" s="8">
        <f t="shared" si="52"/>
        <v>0.74</v>
      </c>
    </row>
    <row r="578" spans="1:18" ht="24" customHeight="1" x14ac:dyDescent="0.4">
      <c r="A578" s="10">
        <v>574</v>
      </c>
      <c r="B578" s="4">
        <v>5920006584</v>
      </c>
      <c r="C578" s="3" t="s">
        <v>1696</v>
      </c>
      <c r="D578" s="5" t="s">
        <v>3601</v>
      </c>
      <c r="E578" s="5" t="s">
        <v>2340</v>
      </c>
      <c r="F578" s="3" t="s">
        <v>3471</v>
      </c>
      <c r="G578" s="7">
        <v>7.5</v>
      </c>
      <c r="H578" s="7">
        <v>0.5</v>
      </c>
      <c r="I578" s="144">
        <v>0</v>
      </c>
      <c r="J578" s="7">
        <v>3.5</v>
      </c>
      <c r="K578" s="8">
        <f t="shared" si="50"/>
        <v>0</v>
      </c>
      <c r="L578" s="8">
        <f t="shared" si="51"/>
        <v>0</v>
      </c>
      <c r="M578" s="24">
        <f t="shared" si="53"/>
        <v>0</v>
      </c>
      <c r="N578" s="24">
        <f t="shared" si="48"/>
        <v>7.5</v>
      </c>
      <c r="O578" s="24">
        <f t="shared" si="49"/>
        <v>7.5</v>
      </c>
      <c r="P578" s="203">
        <v>0.5</v>
      </c>
      <c r="Q578" s="8">
        <v>0</v>
      </c>
      <c r="R578" s="8">
        <f t="shared" si="52"/>
        <v>0.5</v>
      </c>
    </row>
    <row r="579" spans="1:18" ht="24" customHeight="1" x14ac:dyDescent="0.4">
      <c r="A579" s="10">
        <v>575</v>
      </c>
      <c r="B579" s="4">
        <v>5920006585</v>
      </c>
      <c r="C579" s="3" t="s">
        <v>1695</v>
      </c>
      <c r="D579" s="5" t="s">
        <v>3602</v>
      </c>
      <c r="E579" s="5" t="s">
        <v>2338</v>
      </c>
      <c r="F579" s="3" t="s">
        <v>3471</v>
      </c>
      <c r="G579" s="7">
        <v>41.2</v>
      </c>
      <c r="H579" s="7">
        <v>2.7</v>
      </c>
      <c r="I579" s="144">
        <v>0</v>
      </c>
      <c r="J579" s="7">
        <v>3.5</v>
      </c>
      <c r="K579" s="8">
        <f t="shared" si="50"/>
        <v>0</v>
      </c>
      <c r="L579" s="8">
        <f t="shared" si="51"/>
        <v>0</v>
      </c>
      <c r="M579" s="24">
        <f t="shared" si="53"/>
        <v>0</v>
      </c>
      <c r="N579" s="24">
        <f t="shared" si="48"/>
        <v>41.2</v>
      </c>
      <c r="O579" s="24">
        <f t="shared" si="49"/>
        <v>41.2</v>
      </c>
      <c r="P579" s="203">
        <v>2.7</v>
      </c>
      <c r="Q579" s="8">
        <v>0</v>
      </c>
      <c r="R579" s="8">
        <f t="shared" si="52"/>
        <v>2.7</v>
      </c>
    </row>
    <row r="580" spans="1:18" ht="24" customHeight="1" x14ac:dyDescent="0.4">
      <c r="A580" s="10">
        <v>576</v>
      </c>
      <c r="B580" s="4">
        <v>5920006586</v>
      </c>
      <c r="C580" s="3" t="s">
        <v>1689</v>
      </c>
      <c r="D580" s="5" t="s">
        <v>3603</v>
      </c>
      <c r="E580" s="5" t="s">
        <v>1690</v>
      </c>
      <c r="F580" s="3" t="s">
        <v>3464</v>
      </c>
      <c r="G580" s="7">
        <v>258.42</v>
      </c>
      <c r="H580" s="7">
        <v>16.920000000000002</v>
      </c>
      <c r="I580" s="144">
        <v>25</v>
      </c>
      <c r="J580" s="7">
        <v>3.5</v>
      </c>
      <c r="K580" s="8">
        <f t="shared" si="50"/>
        <v>87.5</v>
      </c>
      <c r="L580" s="8">
        <f t="shared" si="51"/>
        <v>6.1250000000000009</v>
      </c>
      <c r="M580" s="24">
        <f t="shared" si="53"/>
        <v>93.63000000000001</v>
      </c>
      <c r="N580" s="24">
        <f t="shared" si="48"/>
        <v>352.05</v>
      </c>
      <c r="O580" s="24">
        <f t="shared" si="49"/>
        <v>352.05</v>
      </c>
      <c r="P580" s="203">
        <v>16.920000000000002</v>
      </c>
      <c r="Q580" s="8">
        <v>6.13</v>
      </c>
      <c r="R580" s="8">
        <f t="shared" si="52"/>
        <v>23.05</v>
      </c>
    </row>
    <row r="581" spans="1:18" ht="24" customHeight="1" x14ac:dyDescent="0.4">
      <c r="A581" s="10">
        <v>577</v>
      </c>
      <c r="B581" s="4">
        <v>5920006587</v>
      </c>
      <c r="C581" s="3" t="s">
        <v>3604</v>
      </c>
      <c r="D581" s="5" t="s">
        <v>3605</v>
      </c>
      <c r="E581" s="5" t="s">
        <v>3606</v>
      </c>
      <c r="F581" s="3" t="s">
        <v>18</v>
      </c>
      <c r="G581" s="7">
        <v>0</v>
      </c>
      <c r="H581" s="7">
        <v>0</v>
      </c>
      <c r="I581" s="144">
        <v>2</v>
      </c>
      <c r="J581" s="7">
        <v>3.5</v>
      </c>
      <c r="K581" s="8">
        <f t="shared" si="50"/>
        <v>7</v>
      </c>
      <c r="L581" s="8">
        <f t="shared" si="51"/>
        <v>0.49000000000000005</v>
      </c>
      <c r="M581" s="24">
        <f t="shared" si="53"/>
        <v>7.49</v>
      </c>
      <c r="N581" s="24">
        <f t="shared" ref="N581:N644" si="54">SUM(G581+M581)</f>
        <v>7.49</v>
      </c>
      <c r="O581" s="24">
        <f t="shared" ref="O581:O644" si="55">N581</f>
        <v>7.49</v>
      </c>
      <c r="P581" s="203">
        <v>0</v>
      </c>
      <c r="Q581" s="8">
        <v>0.49</v>
      </c>
      <c r="R581" s="8">
        <f t="shared" si="52"/>
        <v>0.49</v>
      </c>
    </row>
    <row r="582" spans="1:18" ht="24" customHeight="1" x14ac:dyDescent="0.4">
      <c r="A582" s="10">
        <v>578</v>
      </c>
      <c r="B582" s="4">
        <v>5920006588</v>
      </c>
      <c r="C582" s="3" t="s">
        <v>1742</v>
      </c>
      <c r="D582" s="5" t="s">
        <v>1743</v>
      </c>
      <c r="E582" s="5" t="s">
        <v>1744</v>
      </c>
      <c r="F582" s="3" t="s">
        <v>18</v>
      </c>
      <c r="G582" s="7">
        <v>0</v>
      </c>
      <c r="H582" s="7">
        <v>0</v>
      </c>
      <c r="I582" s="144">
        <v>38</v>
      </c>
      <c r="J582" s="7">
        <v>3.5</v>
      </c>
      <c r="K582" s="8">
        <f t="shared" ref="K582:K645" si="56">SUM(I582*J582)</f>
        <v>133</v>
      </c>
      <c r="L582" s="8">
        <f t="shared" ref="L582:L645" si="57">SUM(K582*7%)</f>
        <v>9.31</v>
      </c>
      <c r="M582" s="24">
        <f t="shared" si="53"/>
        <v>142.31</v>
      </c>
      <c r="N582" s="24">
        <f t="shared" si="54"/>
        <v>142.31</v>
      </c>
      <c r="O582" s="24">
        <f t="shared" si="55"/>
        <v>142.31</v>
      </c>
      <c r="P582" s="203">
        <v>0</v>
      </c>
      <c r="Q582" s="8">
        <v>9.31</v>
      </c>
      <c r="R582" s="8">
        <f t="shared" ref="R582:R645" si="58">SUM(P582:Q582)</f>
        <v>9.31</v>
      </c>
    </row>
    <row r="583" spans="1:18" ht="24" customHeight="1" x14ac:dyDescent="0.4">
      <c r="A583" s="10">
        <v>579</v>
      </c>
      <c r="B583" s="4">
        <v>5920006589</v>
      </c>
      <c r="C583" s="3" t="s">
        <v>1686</v>
      </c>
      <c r="D583" s="5" t="s">
        <v>1687</v>
      </c>
      <c r="E583" s="5" t="s">
        <v>1688</v>
      </c>
      <c r="F583" s="3" t="s">
        <v>3468</v>
      </c>
      <c r="G583" s="7">
        <v>295.86</v>
      </c>
      <c r="H583" s="7">
        <v>19.36</v>
      </c>
      <c r="I583" s="144">
        <v>28</v>
      </c>
      <c r="J583" s="7">
        <v>3.5</v>
      </c>
      <c r="K583" s="8">
        <f t="shared" si="56"/>
        <v>98</v>
      </c>
      <c r="L583" s="8">
        <f t="shared" si="57"/>
        <v>6.86</v>
      </c>
      <c r="M583" s="24">
        <f t="shared" si="53"/>
        <v>104.86</v>
      </c>
      <c r="N583" s="24">
        <f t="shared" si="54"/>
        <v>400.72</v>
      </c>
      <c r="O583" s="24">
        <f t="shared" si="55"/>
        <v>400.72</v>
      </c>
      <c r="P583" s="203">
        <v>19.36</v>
      </c>
      <c r="Q583" s="8">
        <v>6.86</v>
      </c>
      <c r="R583" s="8">
        <f t="shared" si="58"/>
        <v>26.22</v>
      </c>
    </row>
    <row r="584" spans="1:18" ht="24" customHeight="1" x14ac:dyDescent="0.4">
      <c r="A584" s="10">
        <v>580</v>
      </c>
      <c r="B584" s="4">
        <v>5920006590</v>
      </c>
      <c r="C584" s="3" t="s">
        <v>1745</v>
      </c>
      <c r="D584" s="5" t="s">
        <v>1746</v>
      </c>
      <c r="E584" s="5" t="s">
        <v>1747</v>
      </c>
      <c r="F584" s="3" t="s">
        <v>18</v>
      </c>
      <c r="G584" s="7">
        <v>0</v>
      </c>
      <c r="H584" s="7">
        <v>0</v>
      </c>
      <c r="I584" s="144">
        <v>3</v>
      </c>
      <c r="J584" s="7">
        <v>3.5</v>
      </c>
      <c r="K584" s="8">
        <f t="shared" si="56"/>
        <v>10.5</v>
      </c>
      <c r="L584" s="8">
        <f t="shared" si="57"/>
        <v>0.7350000000000001</v>
      </c>
      <c r="M584" s="24">
        <f t="shared" ref="M584:M647" si="59">ROUNDUP(K584+L584,2)</f>
        <v>11.24</v>
      </c>
      <c r="N584" s="24">
        <f t="shared" si="54"/>
        <v>11.24</v>
      </c>
      <c r="O584" s="24">
        <f t="shared" si="55"/>
        <v>11.24</v>
      </c>
      <c r="P584" s="203">
        <v>0</v>
      </c>
      <c r="Q584" s="8">
        <v>0.74</v>
      </c>
      <c r="R584" s="8">
        <f t="shared" si="58"/>
        <v>0.74</v>
      </c>
    </row>
    <row r="585" spans="1:18" ht="24" customHeight="1" x14ac:dyDescent="0.4">
      <c r="A585" s="10">
        <v>581</v>
      </c>
      <c r="B585" s="4">
        <v>5920006591</v>
      </c>
      <c r="C585" s="3" t="s">
        <v>1766</v>
      </c>
      <c r="D585" s="5" t="s">
        <v>3607</v>
      </c>
      <c r="E585" s="5" t="s">
        <v>1767</v>
      </c>
      <c r="F585" s="3" t="s">
        <v>3070</v>
      </c>
      <c r="G585" s="7">
        <v>37.46</v>
      </c>
      <c r="H585" s="7">
        <v>2.46</v>
      </c>
      <c r="I585" s="144">
        <v>0</v>
      </c>
      <c r="J585" s="7">
        <v>3.5</v>
      </c>
      <c r="K585" s="8">
        <f t="shared" si="56"/>
        <v>0</v>
      </c>
      <c r="L585" s="8">
        <f t="shared" si="57"/>
        <v>0</v>
      </c>
      <c r="M585" s="24">
        <f t="shared" si="59"/>
        <v>0</v>
      </c>
      <c r="N585" s="24">
        <f t="shared" si="54"/>
        <v>37.46</v>
      </c>
      <c r="O585" s="24">
        <f t="shared" si="55"/>
        <v>37.46</v>
      </c>
      <c r="P585" s="203">
        <v>2.46</v>
      </c>
      <c r="Q585" s="8">
        <v>0</v>
      </c>
      <c r="R585" s="8">
        <f t="shared" si="58"/>
        <v>2.46</v>
      </c>
    </row>
    <row r="586" spans="1:18" ht="24" customHeight="1" x14ac:dyDescent="0.4">
      <c r="A586" s="10">
        <v>582</v>
      </c>
      <c r="B586" s="4">
        <v>5920006592</v>
      </c>
      <c r="C586" s="3" t="s">
        <v>1763</v>
      </c>
      <c r="D586" s="5" t="s">
        <v>1764</v>
      </c>
      <c r="E586" s="5" t="s">
        <v>1765</v>
      </c>
      <c r="F586" s="3" t="s">
        <v>18</v>
      </c>
      <c r="G586" s="7">
        <v>0</v>
      </c>
      <c r="H586" s="7">
        <v>0</v>
      </c>
      <c r="I586" s="144">
        <v>25</v>
      </c>
      <c r="J586" s="7">
        <v>3.5</v>
      </c>
      <c r="K586" s="8">
        <f t="shared" si="56"/>
        <v>87.5</v>
      </c>
      <c r="L586" s="8">
        <f t="shared" si="57"/>
        <v>6.1250000000000009</v>
      </c>
      <c r="M586" s="24">
        <f t="shared" si="59"/>
        <v>93.63000000000001</v>
      </c>
      <c r="N586" s="24">
        <f t="shared" si="54"/>
        <v>93.63000000000001</v>
      </c>
      <c r="O586" s="24">
        <f t="shared" si="55"/>
        <v>93.63000000000001</v>
      </c>
      <c r="P586" s="203">
        <v>0</v>
      </c>
      <c r="Q586" s="8">
        <v>6.13</v>
      </c>
      <c r="R586" s="8">
        <f t="shared" si="58"/>
        <v>6.13</v>
      </c>
    </row>
    <row r="587" spans="1:18" ht="24" customHeight="1" x14ac:dyDescent="0.4">
      <c r="A587" s="10">
        <v>583</v>
      </c>
      <c r="B587" s="4">
        <v>5920006593</v>
      </c>
      <c r="C587" s="3" t="s">
        <v>1697</v>
      </c>
      <c r="D587" s="5" t="s">
        <v>3608</v>
      </c>
      <c r="E587" s="5" t="s">
        <v>1698</v>
      </c>
      <c r="F587" s="3" t="s">
        <v>3465</v>
      </c>
      <c r="G587" s="7">
        <v>59.92</v>
      </c>
      <c r="H587" s="7">
        <v>3.92</v>
      </c>
      <c r="I587" s="144">
        <v>19</v>
      </c>
      <c r="J587" s="7">
        <v>3.5</v>
      </c>
      <c r="K587" s="8">
        <f t="shared" si="56"/>
        <v>66.5</v>
      </c>
      <c r="L587" s="8">
        <f t="shared" si="57"/>
        <v>4.6550000000000002</v>
      </c>
      <c r="M587" s="24">
        <f t="shared" si="59"/>
        <v>71.160000000000011</v>
      </c>
      <c r="N587" s="24">
        <f t="shared" si="54"/>
        <v>131.08000000000001</v>
      </c>
      <c r="O587" s="24">
        <f t="shared" si="55"/>
        <v>131.08000000000001</v>
      </c>
      <c r="P587" s="203">
        <v>3.92</v>
      </c>
      <c r="Q587" s="8">
        <v>4.66</v>
      </c>
      <c r="R587" s="8">
        <f t="shared" si="58"/>
        <v>8.58</v>
      </c>
    </row>
    <row r="588" spans="1:18" ht="24" customHeight="1" x14ac:dyDescent="0.4">
      <c r="A588" s="10">
        <v>584</v>
      </c>
      <c r="B588" s="4">
        <v>5920006594</v>
      </c>
      <c r="C588" s="3" t="s">
        <v>1702</v>
      </c>
      <c r="D588" s="5" t="s">
        <v>1700</v>
      </c>
      <c r="E588" s="5" t="s">
        <v>1703</v>
      </c>
      <c r="F588" s="3" t="s">
        <v>3464</v>
      </c>
      <c r="G588" s="7">
        <v>1307.02</v>
      </c>
      <c r="H588" s="7">
        <v>85.52</v>
      </c>
      <c r="I588" s="144">
        <v>66</v>
      </c>
      <c r="J588" s="7">
        <v>3.5</v>
      </c>
      <c r="K588" s="8">
        <f t="shared" si="56"/>
        <v>231</v>
      </c>
      <c r="L588" s="8">
        <f t="shared" si="57"/>
        <v>16.170000000000002</v>
      </c>
      <c r="M588" s="24">
        <f t="shared" si="59"/>
        <v>247.17</v>
      </c>
      <c r="N588" s="24">
        <f t="shared" si="54"/>
        <v>1554.19</v>
      </c>
      <c r="O588" s="24">
        <f t="shared" si="55"/>
        <v>1554.19</v>
      </c>
      <c r="P588" s="203">
        <v>85.52</v>
      </c>
      <c r="Q588" s="8">
        <v>16.170000000000002</v>
      </c>
      <c r="R588" s="8">
        <f t="shared" si="58"/>
        <v>101.69</v>
      </c>
    </row>
    <row r="589" spans="1:18" ht="24" customHeight="1" x14ac:dyDescent="0.4">
      <c r="A589" s="10">
        <v>585</v>
      </c>
      <c r="B589" s="4">
        <v>5920006595</v>
      </c>
      <c r="C589" s="3" t="s">
        <v>1699</v>
      </c>
      <c r="D589" s="5" t="s">
        <v>1700</v>
      </c>
      <c r="E589" s="5" t="s">
        <v>1701</v>
      </c>
      <c r="F589" s="3" t="s">
        <v>3468</v>
      </c>
      <c r="G589" s="7">
        <v>340.81</v>
      </c>
      <c r="H589" s="7">
        <v>22.31</v>
      </c>
      <c r="I589" s="144">
        <v>17</v>
      </c>
      <c r="J589" s="7">
        <v>3.5</v>
      </c>
      <c r="K589" s="8">
        <f t="shared" si="56"/>
        <v>59.5</v>
      </c>
      <c r="L589" s="8">
        <f t="shared" si="57"/>
        <v>4.165</v>
      </c>
      <c r="M589" s="24">
        <f t="shared" si="59"/>
        <v>63.669999999999995</v>
      </c>
      <c r="N589" s="24">
        <f t="shared" si="54"/>
        <v>404.48</v>
      </c>
      <c r="O589" s="24">
        <f t="shared" si="55"/>
        <v>404.48</v>
      </c>
      <c r="P589" s="203">
        <v>22.31</v>
      </c>
      <c r="Q589" s="8">
        <v>4.17</v>
      </c>
      <c r="R589" s="8">
        <f t="shared" si="58"/>
        <v>26.479999999999997</v>
      </c>
    </row>
    <row r="590" spans="1:18" ht="24" customHeight="1" x14ac:dyDescent="0.4">
      <c r="A590" s="10">
        <v>586</v>
      </c>
      <c r="B590" s="4">
        <v>5920006596</v>
      </c>
      <c r="C590" s="3" t="s">
        <v>1707</v>
      </c>
      <c r="D590" s="5" t="s">
        <v>1708</v>
      </c>
      <c r="E590" s="5" t="s">
        <v>1709</v>
      </c>
      <c r="F590" s="3" t="s">
        <v>3464</v>
      </c>
      <c r="G590" s="7">
        <v>1700.24</v>
      </c>
      <c r="H590" s="7">
        <v>111.24</v>
      </c>
      <c r="I590" s="144">
        <v>60</v>
      </c>
      <c r="J590" s="7">
        <v>3.5</v>
      </c>
      <c r="K590" s="8">
        <f t="shared" si="56"/>
        <v>210</v>
      </c>
      <c r="L590" s="8">
        <f t="shared" si="57"/>
        <v>14.700000000000001</v>
      </c>
      <c r="M590" s="24">
        <f t="shared" si="59"/>
        <v>224.7</v>
      </c>
      <c r="N590" s="24">
        <f t="shared" si="54"/>
        <v>1924.94</v>
      </c>
      <c r="O590" s="24">
        <f t="shared" si="55"/>
        <v>1924.94</v>
      </c>
      <c r="P590" s="203">
        <v>111.24</v>
      </c>
      <c r="Q590" s="8">
        <v>14.7</v>
      </c>
      <c r="R590" s="8">
        <f t="shared" si="58"/>
        <v>125.94</v>
      </c>
    </row>
    <row r="591" spans="1:18" ht="24" customHeight="1" x14ac:dyDescent="0.4">
      <c r="A591" s="10">
        <v>587</v>
      </c>
      <c r="B591" s="4">
        <v>5920006597</v>
      </c>
      <c r="C591" s="3" t="s">
        <v>2260</v>
      </c>
      <c r="D591" s="5" t="s">
        <v>2262</v>
      </c>
      <c r="E591" s="5" t="s">
        <v>2339</v>
      </c>
      <c r="F591" s="3" t="s">
        <v>3471</v>
      </c>
      <c r="G591" s="7">
        <v>191</v>
      </c>
      <c r="H591" s="7">
        <v>12.5</v>
      </c>
      <c r="I591" s="144">
        <v>24</v>
      </c>
      <c r="J591" s="7">
        <v>3.5</v>
      </c>
      <c r="K591" s="8">
        <f t="shared" si="56"/>
        <v>84</v>
      </c>
      <c r="L591" s="8">
        <f t="shared" si="57"/>
        <v>5.8800000000000008</v>
      </c>
      <c r="M591" s="24">
        <f t="shared" si="59"/>
        <v>89.88</v>
      </c>
      <c r="N591" s="24">
        <f t="shared" si="54"/>
        <v>280.88</v>
      </c>
      <c r="O591" s="24">
        <f t="shared" si="55"/>
        <v>280.88</v>
      </c>
      <c r="P591" s="203">
        <v>12.5</v>
      </c>
      <c r="Q591" s="8">
        <v>5.88</v>
      </c>
      <c r="R591" s="8">
        <f t="shared" si="58"/>
        <v>18.38</v>
      </c>
    </row>
    <row r="592" spans="1:18" ht="24" customHeight="1" x14ac:dyDescent="0.4">
      <c r="A592" s="10">
        <v>588</v>
      </c>
      <c r="B592" s="4">
        <v>5920006598</v>
      </c>
      <c r="C592" s="3" t="s">
        <v>1704</v>
      </c>
      <c r="D592" s="5" t="s">
        <v>1705</v>
      </c>
      <c r="E592" s="5" t="s">
        <v>1706</v>
      </c>
      <c r="F592" s="3" t="s">
        <v>3464</v>
      </c>
      <c r="G592" s="7">
        <v>235.94</v>
      </c>
      <c r="H592" s="7">
        <v>15.44</v>
      </c>
      <c r="I592" s="144">
        <v>15</v>
      </c>
      <c r="J592" s="7">
        <v>3.5</v>
      </c>
      <c r="K592" s="8">
        <f t="shared" si="56"/>
        <v>52.5</v>
      </c>
      <c r="L592" s="8">
        <f t="shared" si="57"/>
        <v>3.6750000000000003</v>
      </c>
      <c r="M592" s="24">
        <f t="shared" si="59"/>
        <v>56.18</v>
      </c>
      <c r="N592" s="24">
        <f t="shared" si="54"/>
        <v>292.12</v>
      </c>
      <c r="O592" s="24">
        <f t="shared" si="55"/>
        <v>292.12</v>
      </c>
      <c r="P592" s="203">
        <v>15.44</v>
      </c>
      <c r="Q592" s="8">
        <v>3.68</v>
      </c>
      <c r="R592" s="8">
        <f t="shared" si="58"/>
        <v>19.12</v>
      </c>
    </row>
    <row r="593" spans="1:18" ht="24" customHeight="1" x14ac:dyDescent="0.4">
      <c r="A593" s="10">
        <v>589</v>
      </c>
      <c r="B593" s="4">
        <v>5920006599</v>
      </c>
      <c r="C593" s="3" t="s">
        <v>1825</v>
      </c>
      <c r="D593" s="5" t="s">
        <v>1832</v>
      </c>
      <c r="E593" s="5" t="s">
        <v>1826</v>
      </c>
      <c r="F593" s="3" t="s">
        <v>3465</v>
      </c>
      <c r="G593" s="7">
        <v>14.98</v>
      </c>
      <c r="H593" s="7">
        <v>0.98</v>
      </c>
      <c r="I593" s="144">
        <v>7</v>
      </c>
      <c r="J593" s="7">
        <v>3.5</v>
      </c>
      <c r="K593" s="8">
        <f t="shared" si="56"/>
        <v>24.5</v>
      </c>
      <c r="L593" s="8">
        <f t="shared" si="57"/>
        <v>1.7150000000000001</v>
      </c>
      <c r="M593" s="24">
        <f t="shared" si="59"/>
        <v>26.220000000000002</v>
      </c>
      <c r="N593" s="24">
        <f t="shared" si="54"/>
        <v>41.2</v>
      </c>
      <c r="O593" s="24">
        <f t="shared" si="55"/>
        <v>41.2</v>
      </c>
      <c r="P593" s="203">
        <v>0.98</v>
      </c>
      <c r="Q593" s="8">
        <v>1.72</v>
      </c>
      <c r="R593" s="8">
        <f t="shared" si="58"/>
        <v>2.7</v>
      </c>
    </row>
    <row r="594" spans="1:18" ht="24" customHeight="1" x14ac:dyDescent="0.4">
      <c r="A594" s="10">
        <v>590</v>
      </c>
      <c r="B594" s="4">
        <v>5920006600</v>
      </c>
      <c r="C594" s="3" t="s">
        <v>1827</v>
      </c>
      <c r="D594" s="5" t="s">
        <v>1832</v>
      </c>
      <c r="E594" s="5" t="s">
        <v>1828</v>
      </c>
      <c r="F594" s="3" t="s">
        <v>3464</v>
      </c>
      <c r="G594" s="7">
        <v>164.79</v>
      </c>
      <c r="H594" s="7">
        <v>10.79</v>
      </c>
      <c r="I594" s="144">
        <v>8</v>
      </c>
      <c r="J594" s="7">
        <v>3.5</v>
      </c>
      <c r="K594" s="8">
        <f t="shared" si="56"/>
        <v>28</v>
      </c>
      <c r="L594" s="8">
        <f t="shared" si="57"/>
        <v>1.9600000000000002</v>
      </c>
      <c r="M594" s="24">
        <f t="shared" si="59"/>
        <v>29.96</v>
      </c>
      <c r="N594" s="24">
        <f t="shared" si="54"/>
        <v>194.75</v>
      </c>
      <c r="O594" s="24">
        <f t="shared" si="55"/>
        <v>194.75</v>
      </c>
      <c r="P594" s="203">
        <v>10.79</v>
      </c>
      <c r="Q594" s="8">
        <v>1.96</v>
      </c>
      <c r="R594" s="8">
        <f t="shared" si="58"/>
        <v>12.75</v>
      </c>
    </row>
    <row r="595" spans="1:18" ht="24" customHeight="1" x14ac:dyDescent="0.4">
      <c r="A595" s="10">
        <v>591</v>
      </c>
      <c r="B595" s="4">
        <v>5920006601</v>
      </c>
      <c r="C595" s="3" t="s">
        <v>1829</v>
      </c>
      <c r="D595" s="5" t="s">
        <v>1832</v>
      </c>
      <c r="E595" s="5" t="s">
        <v>1830</v>
      </c>
      <c r="F595" s="3" t="s">
        <v>18</v>
      </c>
      <c r="G595" s="7">
        <v>0</v>
      </c>
      <c r="H595" s="7">
        <v>0</v>
      </c>
      <c r="I595" s="144">
        <v>10</v>
      </c>
      <c r="J595" s="7">
        <v>3.5</v>
      </c>
      <c r="K595" s="8">
        <f t="shared" si="56"/>
        <v>35</v>
      </c>
      <c r="L595" s="8">
        <f t="shared" si="57"/>
        <v>2.4500000000000002</v>
      </c>
      <c r="M595" s="24">
        <f t="shared" si="59"/>
        <v>37.450000000000003</v>
      </c>
      <c r="N595" s="24">
        <f t="shared" si="54"/>
        <v>37.450000000000003</v>
      </c>
      <c r="O595" s="24">
        <f t="shared" si="55"/>
        <v>37.450000000000003</v>
      </c>
      <c r="P595" s="203">
        <v>0</v>
      </c>
      <c r="Q595" s="8">
        <v>2.4500000000000002</v>
      </c>
      <c r="R595" s="8">
        <f t="shared" si="58"/>
        <v>2.4500000000000002</v>
      </c>
    </row>
    <row r="596" spans="1:18" ht="24" customHeight="1" x14ac:dyDescent="0.4">
      <c r="A596" s="10">
        <v>592</v>
      </c>
      <c r="B596" s="4">
        <v>5920006602</v>
      </c>
      <c r="C596" s="3" t="s">
        <v>1831</v>
      </c>
      <c r="D596" s="5" t="s">
        <v>3609</v>
      </c>
      <c r="E596" s="5" t="s">
        <v>1833</v>
      </c>
      <c r="F596" s="3" t="s">
        <v>18</v>
      </c>
      <c r="G596" s="7">
        <v>0</v>
      </c>
      <c r="H596" s="7">
        <v>0</v>
      </c>
      <c r="I596" s="144">
        <v>6</v>
      </c>
      <c r="J596" s="7">
        <v>3.5</v>
      </c>
      <c r="K596" s="8">
        <f t="shared" si="56"/>
        <v>21</v>
      </c>
      <c r="L596" s="8">
        <f t="shared" si="57"/>
        <v>1.4700000000000002</v>
      </c>
      <c r="M596" s="24">
        <f t="shared" si="59"/>
        <v>22.47</v>
      </c>
      <c r="N596" s="24">
        <f t="shared" si="54"/>
        <v>22.47</v>
      </c>
      <c r="O596" s="24">
        <f t="shared" si="55"/>
        <v>22.47</v>
      </c>
      <c r="P596" s="203">
        <v>0</v>
      </c>
      <c r="Q596" s="8">
        <v>1.47</v>
      </c>
      <c r="R596" s="8">
        <f t="shared" si="58"/>
        <v>1.47</v>
      </c>
    </row>
    <row r="597" spans="1:18" ht="24" customHeight="1" x14ac:dyDescent="0.4">
      <c r="A597" s="10">
        <v>593</v>
      </c>
      <c r="B597" s="4">
        <v>5920006603</v>
      </c>
      <c r="C597" s="3" t="s">
        <v>1844</v>
      </c>
      <c r="D597" s="5" t="s">
        <v>1845</v>
      </c>
      <c r="E597" s="5" t="s">
        <v>1846</v>
      </c>
      <c r="F597" s="3" t="s">
        <v>3464</v>
      </c>
      <c r="G597" s="7">
        <v>254.67</v>
      </c>
      <c r="H597" s="7">
        <v>16.670000000000002</v>
      </c>
      <c r="I597" s="144">
        <v>17</v>
      </c>
      <c r="J597" s="7">
        <v>3.5</v>
      </c>
      <c r="K597" s="8">
        <f t="shared" si="56"/>
        <v>59.5</v>
      </c>
      <c r="L597" s="8">
        <f t="shared" si="57"/>
        <v>4.165</v>
      </c>
      <c r="M597" s="24">
        <f t="shared" si="59"/>
        <v>63.669999999999995</v>
      </c>
      <c r="N597" s="24">
        <f t="shared" si="54"/>
        <v>318.33999999999997</v>
      </c>
      <c r="O597" s="24">
        <f t="shared" si="55"/>
        <v>318.33999999999997</v>
      </c>
      <c r="P597" s="203">
        <v>16.670000000000002</v>
      </c>
      <c r="Q597" s="8">
        <v>4.17</v>
      </c>
      <c r="R597" s="8">
        <f t="shared" si="58"/>
        <v>20.840000000000003</v>
      </c>
    </row>
    <row r="598" spans="1:18" ht="24" customHeight="1" x14ac:dyDescent="0.4">
      <c r="A598" s="10">
        <v>594</v>
      </c>
      <c r="B598" s="4">
        <v>5920006604</v>
      </c>
      <c r="C598" s="3" t="s">
        <v>1769</v>
      </c>
      <c r="D598" s="5" t="s">
        <v>1770</v>
      </c>
      <c r="E598" s="5" t="s">
        <v>1771</v>
      </c>
      <c r="F598" s="11" t="s">
        <v>3464</v>
      </c>
      <c r="G598" s="7">
        <v>116.12</v>
      </c>
      <c r="H598" s="7">
        <v>7.62</v>
      </c>
      <c r="I598" s="144">
        <v>7</v>
      </c>
      <c r="J598" s="7">
        <v>3.5</v>
      </c>
      <c r="K598" s="8">
        <f t="shared" si="56"/>
        <v>24.5</v>
      </c>
      <c r="L598" s="8">
        <f t="shared" si="57"/>
        <v>1.7150000000000001</v>
      </c>
      <c r="M598" s="24">
        <f t="shared" si="59"/>
        <v>26.220000000000002</v>
      </c>
      <c r="N598" s="24">
        <f t="shared" si="54"/>
        <v>142.34</v>
      </c>
      <c r="O598" s="24">
        <f t="shared" si="55"/>
        <v>142.34</v>
      </c>
      <c r="P598" s="203">
        <v>7.62</v>
      </c>
      <c r="Q598" s="8">
        <v>1.72</v>
      </c>
      <c r="R598" s="8">
        <f t="shared" si="58"/>
        <v>9.34</v>
      </c>
    </row>
    <row r="599" spans="1:18" ht="24" customHeight="1" x14ac:dyDescent="0.4">
      <c r="A599" s="10">
        <v>595</v>
      </c>
      <c r="B599" s="4">
        <v>5920006605</v>
      </c>
      <c r="C599" s="3" t="s">
        <v>1847</v>
      </c>
      <c r="D599" s="5" t="s">
        <v>3610</v>
      </c>
      <c r="E599" s="5" t="s">
        <v>2344</v>
      </c>
      <c r="F599" s="3" t="s">
        <v>18</v>
      </c>
      <c r="G599" s="7">
        <v>0</v>
      </c>
      <c r="H599" s="7">
        <v>0</v>
      </c>
      <c r="I599" s="144">
        <v>19</v>
      </c>
      <c r="J599" s="7">
        <v>3.5</v>
      </c>
      <c r="K599" s="8">
        <f t="shared" si="56"/>
        <v>66.5</v>
      </c>
      <c r="L599" s="8">
        <f t="shared" si="57"/>
        <v>4.6550000000000002</v>
      </c>
      <c r="M599" s="24">
        <f t="shared" si="59"/>
        <v>71.160000000000011</v>
      </c>
      <c r="N599" s="24">
        <f t="shared" si="54"/>
        <v>71.160000000000011</v>
      </c>
      <c r="O599" s="24">
        <f t="shared" si="55"/>
        <v>71.160000000000011</v>
      </c>
      <c r="P599" s="203">
        <v>0</v>
      </c>
      <c r="Q599" s="8">
        <v>4.66</v>
      </c>
      <c r="R599" s="8">
        <f t="shared" si="58"/>
        <v>4.66</v>
      </c>
    </row>
    <row r="600" spans="1:18" ht="24" customHeight="1" x14ac:dyDescent="0.4">
      <c r="A600" s="10">
        <v>596</v>
      </c>
      <c r="B600" s="4">
        <v>5920006606</v>
      </c>
      <c r="C600" s="3" t="s">
        <v>1853</v>
      </c>
      <c r="D600" s="5" t="s">
        <v>3611</v>
      </c>
      <c r="E600" s="5" t="s">
        <v>1855</v>
      </c>
      <c r="F600" s="3" t="s">
        <v>3465</v>
      </c>
      <c r="G600" s="7">
        <v>82.39</v>
      </c>
      <c r="H600" s="7">
        <v>5.39</v>
      </c>
      <c r="I600" s="144">
        <v>26</v>
      </c>
      <c r="J600" s="7">
        <v>3.5</v>
      </c>
      <c r="K600" s="8">
        <f t="shared" si="56"/>
        <v>91</v>
      </c>
      <c r="L600" s="8">
        <f t="shared" si="57"/>
        <v>6.370000000000001</v>
      </c>
      <c r="M600" s="24">
        <f t="shared" si="59"/>
        <v>97.37</v>
      </c>
      <c r="N600" s="24">
        <f t="shared" si="54"/>
        <v>179.76</v>
      </c>
      <c r="O600" s="24">
        <f t="shared" si="55"/>
        <v>179.76</v>
      </c>
      <c r="P600" s="203">
        <v>5.39</v>
      </c>
      <c r="Q600" s="8">
        <v>6.37</v>
      </c>
      <c r="R600" s="8">
        <f t="shared" si="58"/>
        <v>11.76</v>
      </c>
    </row>
    <row r="601" spans="1:18" ht="24" customHeight="1" x14ac:dyDescent="0.4">
      <c r="A601" s="10">
        <v>597</v>
      </c>
      <c r="B601" s="4">
        <v>5920006607</v>
      </c>
      <c r="C601" s="3" t="s">
        <v>1856</v>
      </c>
      <c r="D601" s="5" t="s">
        <v>3611</v>
      </c>
      <c r="E601" s="5" t="s">
        <v>2245</v>
      </c>
      <c r="F601" s="3" t="s">
        <v>3465</v>
      </c>
      <c r="G601" s="7">
        <v>56.18</v>
      </c>
      <c r="H601" s="7">
        <v>3.68</v>
      </c>
      <c r="I601" s="144">
        <v>18</v>
      </c>
      <c r="J601" s="7">
        <v>3.5</v>
      </c>
      <c r="K601" s="8">
        <f t="shared" si="56"/>
        <v>63</v>
      </c>
      <c r="L601" s="8">
        <f t="shared" si="57"/>
        <v>4.41</v>
      </c>
      <c r="M601" s="24">
        <f t="shared" si="59"/>
        <v>67.41</v>
      </c>
      <c r="N601" s="24">
        <f t="shared" si="54"/>
        <v>123.59</v>
      </c>
      <c r="O601" s="24">
        <f t="shared" si="55"/>
        <v>123.59</v>
      </c>
      <c r="P601" s="203">
        <v>3.68</v>
      </c>
      <c r="Q601" s="8">
        <v>4.41</v>
      </c>
      <c r="R601" s="8">
        <f t="shared" si="58"/>
        <v>8.09</v>
      </c>
    </row>
    <row r="602" spans="1:18" ht="24" customHeight="1" x14ac:dyDescent="0.4">
      <c r="A602" s="10">
        <v>598</v>
      </c>
      <c r="B602" s="4">
        <v>5920006608</v>
      </c>
      <c r="C602" s="3" t="s">
        <v>1839</v>
      </c>
      <c r="D602" s="5" t="s">
        <v>3612</v>
      </c>
      <c r="E602" s="5" t="s">
        <v>1840</v>
      </c>
      <c r="F602" s="3" t="s">
        <v>3468</v>
      </c>
      <c r="G602" s="7">
        <v>707.82</v>
      </c>
      <c r="H602" s="7">
        <v>46.32</v>
      </c>
      <c r="I602" s="144">
        <v>64</v>
      </c>
      <c r="J602" s="7">
        <v>3.5</v>
      </c>
      <c r="K602" s="8">
        <f t="shared" si="56"/>
        <v>224</v>
      </c>
      <c r="L602" s="8">
        <f t="shared" si="57"/>
        <v>15.680000000000001</v>
      </c>
      <c r="M602" s="24">
        <f t="shared" si="59"/>
        <v>239.68</v>
      </c>
      <c r="N602" s="24">
        <f t="shared" si="54"/>
        <v>947.5</v>
      </c>
      <c r="O602" s="24">
        <f t="shared" si="55"/>
        <v>947.5</v>
      </c>
      <c r="P602" s="203">
        <v>46.32</v>
      </c>
      <c r="Q602" s="8">
        <v>15.68</v>
      </c>
      <c r="R602" s="8">
        <f t="shared" si="58"/>
        <v>62</v>
      </c>
    </row>
    <row r="603" spans="1:18" ht="24" customHeight="1" x14ac:dyDescent="0.4">
      <c r="A603" s="10">
        <v>599</v>
      </c>
      <c r="B603" s="4">
        <v>5920006609</v>
      </c>
      <c r="C603" s="3" t="s">
        <v>1772</v>
      </c>
      <c r="D603" s="5" t="s">
        <v>2209</v>
      </c>
      <c r="E603" s="5" t="s">
        <v>1773</v>
      </c>
      <c r="F603" s="3" t="s">
        <v>3464</v>
      </c>
      <c r="G603" s="7">
        <v>546.79</v>
      </c>
      <c r="H603" s="7">
        <v>35.79</v>
      </c>
      <c r="I603" s="144">
        <v>25</v>
      </c>
      <c r="J603" s="7">
        <v>3.5</v>
      </c>
      <c r="K603" s="8">
        <f t="shared" si="56"/>
        <v>87.5</v>
      </c>
      <c r="L603" s="8">
        <f t="shared" si="57"/>
        <v>6.1250000000000009</v>
      </c>
      <c r="M603" s="24">
        <f t="shared" si="59"/>
        <v>93.63000000000001</v>
      </c>
      <c r="N603" s="24">
        <f t="shared" si="54"/>
        <v>640.41999999999996</v>
      </c>
      <c r="O603" s="24">
        <f t="shared" si="55"/>
        <v>640.41999999999996</v>
      </c>
      <c r="P603" s="203">
        <v>35.79</v>
      </c>
      <c r="Q603" s="8">
        <v>6.13</v>
      </c>
      <c r="R603" s="8">
        <f t="shared" si="58"/>
        <v>41.92</v>
      </c>
    </row>
    <row r="604" spans="1:18" ht="24" customHeight="1" x14ac:dyDescent="0.4">
      <c r="A604" s="10">
        <v>600</v>
      </c>
      <c r="B604" s="4">
        <v>5920006610</v>
      </c>
      <c r="C604" s="3" t="s">
        <v>1834</v>
      </c>
      <c r="D604" s="5" t="s">
        <v>3613</v>
      </c>
      <c r="E604" s="5" t="s">
        <v>1835</v>
      </c>
      <c r="F604" s="3" t="s">
        <v>18</v>
      </c>
      <c r="G604" s="7">
        <v>0</v>
      </c>
      <c r="H604" s="7">
        <v>0</v>
      </c>
      <c r="I604" s="144">
        <v>64</v>
      </c>
      <c r="J604" s="7">
        <v>3.5</v>
      </c>
      <c r="K604" s="8">
        <f t="shared" si="56"/>
        <v>224</v>
      </c>
      <c r="L604" s="8">
        <f t="shared" si="57"/>
        <v>15.680000000000001</v>
      </c>
      <c r="M604" s="24">
        <f t="shared" si="59"/>
        <v>239.68</v>
      </c>
      <c r="N604" s="24">
        <f t="shared" si="54"/>
        <v>239.68</v>
      </c>
      <c r="O604" s="24">
        <f t="shared" si="55"/>
        <v>239.68</v>
      </c>
      <c r="P604" s="203">
        <v>0</v>
      </c>
      <c r="Q604" s="8">
        <v>15.68</v>
      </c>
      <c r="R604" s="8">
        <f t="shared" si="58"/>
        <v>15.68</v>
      </c>
    </row>
    <row r="605" spans="1:18" ht="24" customHeight="1" x14ac:dyDescent="0.4">
      <c r="A605" s="10">
        <v>601</v>
      </c>
      <c r="B605" s="4">
        <v>5920006611</v>
      </c>
      <c r="C605" s="3" t="s">
        <v>1865</v>
      </c>
      <c r="D605" s="5" t="s">
        <v>1866</v>
      </c>
      <c r="E605" s="5" t="s">
        <v>1867</v>
      </c>
      <c r="F605" s="3" t="s">
        <v>3464</v>
      </c>
      <c r="G605" s="7">
        <v>823.9</v>
      </c>
      <c r="H605" s="7">
        <v>53.9</v>
      </c>
      <c r="I605" s="144">
        <v>29</v>
      </c>
      <c r="J605" s="7">
        <v>3.5</v>
      </c>
      <c r="K605" s="8">
        <f t="shared" si="56"/>
        <v>101.5</v>
      </c>
      <c r="L605" s="8">
        <f t="shared" si="57"/>
        <v>7.1050000000000004</v>
      </c>
      <c r="M605" s="24">
        <f t="shared" si="59"/>
        <v>108.61</v>
      </c>
      <c r="N605" s="24">
        <f t="shared" si="54"/>
        <v>932.51</v>
      </c>
      <c r="O605" s="24">
        <f t="shared" si="55"/>
        <v>932.51</v>
      </c>
      <c r="P605" s="203">
        <v>53.9</v>
      </c>
      <c r="Q605" s="8">
        <v>7.11</v>
      </c>
      <c r="R605" s="8">
        <f t="shared" si="58"/>
        <v>61.01</v>
      </c>
    </row>
    <row r="606" spans="1:18" ht="24" customHeight="1" x14ac:dyDescent="0.4">
      <c r="A606" s="10">
        <v>602</v>
      </c>
      <c r="B606" s="4">
        <v>5920006612</v>
      </c>
      <c r="C606" s="3" t="s">
        <v>1841</v>
      </c>
      <c r="D606" s="5" t="s">
        <v>1842</v>
      </c>
      <c r="E606" s="5" t="s">
        <v>1843</v>
      </c>
      <c r="F606" s="3" t="s">
        <v>18</v>
      </c>
      <c r="G606" s="7">
        <v>0</v>
      </c>
      <c r="H606" s="7">
        <v>0</v>
      </c>
      <c r="I606" s="144">
        <v>18</v>
      </c>
      <c r="J606" s="7">
        <v>3.5</v>
      </c>
      <c r="K606" s="8">
        <f t="shared" si="56"/>
        <v>63</v>
      </c>
      <c r="L606" s="8">
        <f t="shared" si="57"/>
        <v>4.41</v>
      </c>
      <c r="M606" s="24">
        <f t="shared" si="59"/>
        <v>67.41</v>
      </c>
      <c r="N606" s="24">
        <f t="shared" si="54"/>
        <v>67.41</v>
      </c>
      <c r="O606" s="24">
        <f t="shared" si="55"/>
        <v>67.41</v>
      </c>
      <c r="P606" s="203">
        <v>0</v>
      </c>
      <c r="Q606" s="8">
        <v>4.41</v>
      </c>
      <c r="R606" s="8">
        <f t="shared" si="58"/>
        <v>4.41</v>
      </c>
    </row>
    <row r="607" spans="1:18" ht="24" customHeight="1" x14ac:dyDescent="0.4">
      <c r="A607" s="10">
        <v>603</v>
      </c>
      <c r="B607" s="4">
        <v>5920006613</v>
      </c>
      <c r="C607" s="3" t="s">
        <v>1774</v>
      </c>
      <c r="D607" s="5" t="s">
        <v>1775</v>
      </c>
      <c r="E607" s="5" t="s">
        <v>1776</v>
      </c>
      <c r="F607" s="3" t="s">
        <v>3468</v>
      </c>
      <c r="G607" s="7">
        <v>149.81</v>
      </c>
      <c r="H607" s="7">
        <v>9.81</v>
      </c>
      <c r="I607" s="144">
        <v>14</v>
      </c>
      <c r="J607" s="7">
        <v>3.5</v>
      </c>
      <c r="K607" s="8">
        <f t="shared" si="56"/>
        <v>49</v>
      </c>
      <c r="L607" s="8">
        <f t="shared" si="57"/>
        <v>3.43</v>
      </c>
      <c r="M607" s="24">
        <f t="shared" si="59"/>
        <v>52.43</v>
      </c>
      <c r="N607" s="24">
        <f t="shared" si="54"/>
        <v>202.24</v>
      </c>
      <c r="O607" s="24">
        <f t="shared" si="55"/>
        <v>202.24</v>
      </c>
      <c r="P607" s="203">
        <v>9.81</v>
      </c>
      <c r="Q607" s="8">
        <v>3.43</v>
      </c>
      <c r="R607" s="8">
        <f t="shared" si="58"/>
        <v>13.24</v>
      </c>
    </row>
    <row r="608" spans="1:18" ht="24" customHeight="1" x14ac:dyDescent="0.4">
      <c r="A608" s="10">
        <v>604</v>
      </c>
      <c r="B608" s="4">
        <v>5920006614</v>
      </c>
      <c r="C608" s="3" t="s">
        <v>1777</v>
      </c>
      <c r="D608" s="5" t="s">
        <v>1778</v>
      </c>
      <c r="E608" s="5" t="s">
        <v>1779</v>
      </c>
      <c r="F608" s="11" t="s">
        <v>3464</v>
      </c>
      <c r="G608" s="7">
        <v>176.03</v>
      </c>
      <c r="H608" s="7">
        <v>11.53</v>
      </c>
      <c r="I608" s="144">
        <v>13</v>
      </c>
      <c r="J608" s="7">
        <v>3.5</v>
      </c>
      <c r="K608" s="8">
        <f t="shared" si="56"/>
        <v>45.5</v>
      </c>
      <c r="L608" s="8">
        <f t="shared" si="57"/>
        <v>3.1850000000000005</v>
      </c>
      <c r="M608" s="24">
        <f t="shared" si="59"/>
        <v>48.69</v>
      </c>
      <c r="N608" s="24">
        <f t="shared" si="54"/>
        <v>224.72</v>
      </c>
      <c r="O608" s="24">
        <f t="shared" si="55"/>
        <v>224.72</v>
      </c>
      <c r="P608" s="203">
        <v>11.53</v>
      </c>
      <c r="Q608" s="8">
        <v>3.19</v>
      </c>
      <c r="R608" s="8">
        <f t="shared" si="58"/>
        <v>14.719999999999999</v>
      </c>
    </row>
    <row r="609" spans="1:18" ht="24" customHeight="1" x14ac:dyDescent="0.4">
      <c r="A609" s="10">
        <v>605</v>
      </c>
      <c r="B609" s="4">
        <v>5920006615</v>
      </c>
      <c r="C609" s="3" t="s">
        <v>1780</v>
      </c>
      <c r="D609" s="5" t="s">
        <v>2210</v>
      </c>
      <c r="E609" s="5" t="s">
        <v>1781</v>
      </c>
      <c r="F609" s="3" t="s">
        <v>3464</v>
      </c>
      <c r="G609" s="7">
        <v>434.44</v>
      </c>
      <c r="H609" s="7">
        <v>28.44</v>
      </c>
      <c r="I609" s="144">
        <v>14</v>
      </c>
      <c r="J609" s="7">
        <v>3.5</v>
      </c>
      <c r="K609" s="8">
        <f t="shared" si="56"/>
        <v>49</v>
      </c>
      <c r="L609" s="8">
        <f t="shared" si="57"/>
        <v>3.43</v>
      </c>
      <c r="M609" s="24">
        <f t="shared" si="59"/>
        <v>52.43</v>
      </c>
      <c r="N609" s="24">
        <f t="shared" si="54"/>
        <v>486.87</v>
      </c>
      <c r="O609" s="24">
        <f t="shared" si="55"/>
        <v>486.87</v>
      </c>
      <c r="P609" s="203">
        <v>28.44</v>
      </c>
      <c r="Q609" s="8">
        <v>3.43</v>
      </c>
      <c r="R609" s="8">
        <f t="shared" si="58"/>
        <v>31.87</v>
      </c>
    </row>
    <row r="610" spans="1:18" ht="24" customHeight="1" x14ac:dyDescent="0.4">
      <c r="A610" s="10">
        <v>606</v>
      </c>
      <c r="B610" s="4">
        <v>5920006616</v>
      </c>
      <c r="C610" s="3" t="s">
        <v>1814</v>
      </c>
      <c r="D610" s="5" t="s">
        <v>3614</v>
      </c>
      <c r="E610" s="5" t="s">
        <v>1815</v>
      </c>
      <c r="F610" s="3" t="s">
        <v>3464</v>
      </c>
      <c r="G610" s="7">
        <v>632.91999999999996</v>
      </c>
      <c r="H610" s="7">
        <v>41.42</v>
      </c>
      <c r="I610" s="144">
        <v>23</v>
      </c>
      <c r="J610" s="7">
        <v>3.5</v>
      </c>
      <c r="K610" s="8">
        <f t="shared" si="56"/>
        <v>80.5</v>
      </c>
      <c r="L610" s="8">
        <f t="shared" si="57"/>
        <v>5.6350000000000007</v>
      </c>
      <c r="M610" s="24">
        <f t="shared" si="59"/>
        <v>86.14</v>
      </c>
      <c r="N610" s="24">
        <f t="shared" si="54"/>
        <v>719.06</v>
      </c>
      <c r="O610" s="24">
        <f t="shared" si="55"/>
        <v>719.06</v>
      </c>
      <c r="P610" s="203">
        <v>41.42</v>
      </c>
      <c r="Q610" s="8">
        <v>5.64</v>
      </c>
      <c r="R610" s="8">
        <f t="shared" si="58"/>
        <v>47.06</v>
      </c>
    </row>
    <row r="611" spans="1:18" ht="24" customHeight="1" x14ac:dyDescent="0.4">
      <c r="A611" s="10">
        <v>607</v>
      </c>
      <c r="B611" s="4">
        <v>5920006617</v>
      </c>
      <c r="C611" s="3" t="s">
        <v>1816</v>
      </c>
      <c r="D611" s="5" t="s">
        <v>1817</v>
      </c>
      <c r="E611" s="5" t="s">
        <v>1818</v>
      </c>
      <c r="F611" s="3" t="s">
        <v>18</v>
      </c>
      <c r="G611" s="7">
        <v>0</v>
      </c>
      <c r="H611" s="7">
        <v>0</v>
      </c>
      <c r="I611" s="144">
        <v>12</v>
      </c>
      <c r="J611" s="7">
        <v>3.5</v>
      </c>
      <c r="K611" s="8">
        <f t="shared" si="56"/>
        <v>42</v>
      </c>
      <c r="L611" s="8">
        <f t="shared" si="57"/>
        <v>2.9400000000000004</v>
      </c>
      <c r="M611" s="24">
        <f t="shared" si="59"/>
        <v>44.94</v>
      </c>
      <c r="N611" s="24">
        <f t="shared" si="54"/>
        <v>44.94</v>
      </c>
      <c r="O611" s="24">
        <f t="shared" si="55"/>
        <v>44.94</v>
      </c>
      <c r="P611" s="203">
        <v>0</v>
      </c>
      <c r="Q611" s="8">
        <v>2.94</v>
      </c>
      <c r="R611" s="8">
        <f t="shared" si="58"/>
        <v>2.94</v>
      </c>
    </row>
    <row r="612" spans="1:18" ht="24" customHeight="1" x14ac:dyDescent="0.4">
      <c r="A612" s="10">
        <v>608</v>
      </c>
      <c r="B612" s="4">
        <v>5920006618</v>
      </c>
      <c r="C612" s="3" t="s">
        <v>1819</v>
      </c>
      <c r="D612" s="5" t="s">
        <v>1820</v>
      </c>
      <c r="E612" s="5" t="s">
        <v>1821</v>
      </c>
      <c r="F612" s="11" t="s">
        <v>3470</v>
      </c>
      <c r="G612" s="7">
        <v>116.1</v>
      </c>
      <c r="H612" s="7">
        <v>7.6</v>
      </c>
      <c r="I612" s="144">
        <v>8</v>
      </c>
      <c r="J612" s="7">
        <v>3.5</v>
      </c>
      <c r="K612" s="8">
        <f t="shared" si="56"/>
        <v>28</v>
      </c>
      <c r="L612" s="8">
        <f t="shared" si="57"/>
        <v>1.9600000000000002</v>
      </c>
      <c r="M612" s="24">
        <f t="shared" si="59"/>
        <v>29.96</v>
      </c>
      <c r="N612" s="24">
        <f t="shared" si="54"/>
        <v>146.06</v>
      </c>
      <c r="O612" s="24">
        <f t="shared" si="55"/>
        <v>146.06</v>
      </c>
      <c r="P612" s="203">
        <v>7.6</v>
      </c>
      <c r="Q612" s="8">
        <v>1.96</v>
      </c>
      <c r="R612" s="8">
        <f t="shared" si="58"/>
        <v>9.5599999999999987</v>
      </c>
    </row>
    <row r="613" spans="1:18" ht="24" customHeight="1" x14ac:dyDescent="0.4">
      <c r="A613" s="10">
        <v>609</v>
      </c>
      <c r="B613" s="4">
        <v>5920006619</v>
      </c>
      <c r="C613" s="3" t="s">
        <v>1822</v>
      </c>
      <c r="D613" s="5" t="s">
        <v>1823</v>
      </c>
      <c r="E613" s="5" t="s">
        <v>1824</v>
      </c>
      <c r="F613" s="3" t="s">
        <v>3465</v>
      </c>
      <c r="G613" s="7">
        <v>22.47</v>
      </c>
      <c r="H613" s="7">
        <v>1.47</v>
      </c>
      <c r="I613" s="144">
        <v>7</v>
      </c>
      <c r="J613" s="7">
        <v>3.5</v>
      </c>
      <c r="K613" s="8">
        <f t="shared" si="56"/>
        <v>24.5</v>
      </c>
      <c r="L613" s="8">
        <f t="shared" si="57"/>
        <v>1.7150000000000001</v>
      </c>
      <c r="M613" s="24">
        <f t="shared" si="59"/>
        <v>26.220000000000002</v>
      </c>
      <c r="N613" s="24">
        <f t="shared" si="54"/>
        <v>48.69</v>
      </c>
      <c r="O613" s="24">
        <f t="shared" si="55"/>
        <v>48.69</v>
      </c>
      <c r="P613" s="203">
        <v>1.47</v>
      </c>
      <c r="Q613" s="8">
        <v>1.72</v>
      </c>
      <c r="R613" s="8">
        <f t="shared" si="58"/>
        <v>3.19</v>
      </c>
    </row>
    <row r="614" spans="1:18" ht="24" customHeight="1" x14ac:dyDescent="0.4">
      <c r="A614" s="10">
        <v>610</v>
      </c>
      <c r="B614" s="4">
        <v>5920006620</v>
      </c>
      <c r="C614" s="3" t="s">
        <v>1782</v>
      </c>
      <c r="D614" s="5" t="s">
        <v>3615</v>
      </c>
      <c r="E614" s="5" t="s">
        <v>1783</v>
      </c>
      <c r="F614" s="11" t="s">
        <v>3464</v>
      </c>
      <c r="G614" s="7">
        <v>123.6</v>
      </c>
      <c r="H614" s="7">
        <v>8.1</v>
      </c>
      <c r="I614" s="144">
        <v>6</v>
      </c>
      <c r="J614" s="7">
        <v>3.5</v>
      </c>
      <c r="K614" s="8">
        <f t="shared" si="56"/>
        <v>21</v>
      </c>
      <c r="L614" s="8">
        <f t="shared" si="57"/>
        <v>1.4700000000000002</v>
      </c>
      <c r="M614" s="24">
        <f t="shared" si="59"/>
        <v>22.47</v>
      </c>
      <c r="N614" s="24">
        <f t="shared" si="54"/>
        <v>146.07</v>
      </c>
      <c r="O614" s="24">
        <f t="shared" si="55"/>
        <v>146.07</v>
      </c>
      <c r="P614" s="203">
        <v>8.1</v>
      </c>
      <c r="Q614" s="8">
        <v>1.47</v>
      </c>
      <c r="R614" s="8">
        <f t="shared" si="58"/>
        <v>9.57</v>
      </c>
    </row>
    <row r="615" spans="1:18" ht="24" customHeight="1" x14ac:dyDescent="0.4">
      <c r="A615" s="10">
        <v>611</v>
      </c>
      <c r="B615" s="4">
        <v>5920006621</v>
      </c>
      <c r="C615" s="3" t="s">
        <v>1784</v>
      </c>
      <c r="D615" s="5" t="s">
        <v>1785</v>
      </c>
      <c r="E615" s="5" t="s">
        <v>1786</v>
      </c>
      <c r="F615" s="3" t="s">
        <v>3464</v>
      </c>
      <c r="G615" s="7">
        <v>382</v>
      </c>
      <c r="H615" s="7">
        <v>25</v>
      </c>
      <c r="I615" s="144">
        <v>18</v>
      </c>
      <c r="J615" s="7">
        <v>3.5</v>
      </c>
      <c r="K615" s="8">
        <f t="shared" si="56"/>
        <v>63</v>
      </c>
      <c r="L615" s="8">
        <f t="shared" si="57"/>
        <v>4.41</v>
      </c>
      <c r="M615" s="24">
        <f t="shared" si="59"/>
        <v>67.41</v>
      </c>
      <c r="N615" s="24">
        <f t="shared" si="54"/>
        <v>449.40999999999997</v>
      </c>
      <c r="O615" s="24">
        <f t="shared" si="55"/>
        <v>449.40999999999997</v>
      </c>
      <c r="P615" s="203">
        <v>25</v>
      </c>
      <c r="Q615" s="8">
        <v>4.41</v>
      </c>
      <c r="R615" s="8">
        <f t="shared" si="58"/>
        <v>29.41</v>
      </c>
    </row>
    <row r="616" spans="1:18" ht="24" customHeight="1" x14ac:dyDescent="0.4">
      <c r="A616" s="10">
        <v>612</v>
      </c>
      <c r="B616" s="4">
        <v>5920006622</v>
      </c>
      <c r="C616" s="3" t="s">
        <v>1787</v>
      </c>
      <c r="D616" s="5" t="s">
        <v>3616</v>
      </c>
      <c r="E616" s="5" t="s">
        <v>1788</v>
      </c>
      <c r="F616" s="3" t="s">
        <v>3464</v>
      </c>
      <c r="G616" s="7">
        <v>509.34</v>
      </c>
      <c r="H616" s="7">
        <v>33.340000000000003</v>
      </c>
      <c r="I616" s="144">
        <v>18</v>
      </c>
      <c r="J616" s="7">
        <v>3.5</v>
      </c>
      <c r="K616" s="8">
        <f t="shared" si="56"/>
        <v>63</v>
      </c>
      <c r="L616" s="8">
        <f t="shared" si="57"/>
        <v>4.41</v>
      </c>
      <c r="M616" s="24">
        <f t="shared" si="59"/>
        <v>67.41</v>
      </c>
      <c r="N616" s="24">
        <f t="shared" si="54"/>
        <v>576.75</v>
      </c>
      <c r="O616" s="24">
        <f t="shared" si="55"/>
        <v>576.75</v>
      </c>
      <c r="P616" s="203">
        <v>33.340000000000003</v>
      </c>
      <c r="Q616" s="8">
        <v>4.41</v>
      </c>
      <c r="R616" s="8">
        <f t="shared" si="58"/>
        <v>37.75</v>
      </c>
    </row>
    <row r="617" spans="1:18" ht="24" customHeight="1" x14ac:dyDescent="0.4">
      <c r="A617" s="10">
        <v>613</v>
      </c>
      <c r="B617" s="4">
        <v>5920006623</v>
      </c>
      <c r="C617" s="3" t="s">
        <v>1789</v>
      </c>
      <c r="D617" s="5" t="s">
        <v>1790</v>
      </c>
      <c r="E617" s="5" t="s">
        <v>1791</v>
      </c>
      <c r="F617" s="3" t="s">
        <v>3464</v>
      </c>
      <c r="G617" s="7">
        <v>149.82</v>
      </c>
      <c r="H617" s="7">
        <v>9.82</v>
      </c>
      <c r="I617" s="144">
        <v>1</v>
      </c>
      <c r="J617" s="7">
        <v>3.5</v>
      </c>
      <c r="K617" s="8">
        <f t="shared" si="56"/>
        <v>3.5</v>
      </c>
      <c r="L617" s="8">
        <f t="shared" si="57"/>
        <v>0.24500000000000002</v>
      </c>
      <c r="M617" s="24">
        <f t="shared" si="59"/>
        <v>3.75</v>
      </c>
      <c r="N617" s="24">
        <f t="shared" si="54"/>
        <v>153.57</v>
      </c>
      <c r="O617" s="24">
        <f t="shared" si="55"/>
        <v>153.57</v>
      </c>
      <c r="P617" s="203">
        <v>9.82</v>
      </c>
      <c r="Q617" s="8">
        <v>0.25</v>
      </c>
      <c r="R617" s="8">
        <f t="shared" si="58"/>
        <v>10.07</v>
      </c>
    </row>
    <row r="618" spans="1:18" ht="24" customHeight="1" x14ac:dyDescent="0.4">
      <c r="A618" s="10">
        <v>614</v>
      </c>
      <c r="B618" s="4">
        <v>5920006624</v>
      </c>
      <c r="C618" s="3" t="s">
        <v>1792</v>
      </c>
      <c r="D618" s="5" t="s">
        <v>1793</v>
      </c>
      <c r="E618" s="5" t="s">
        <v>1794</v>
      </c>
      <c r="F618" s="11" t="s">
        <v>3465</v>
      </c>
      <c r="G618" s="7">
        <v>44.94</v>
      </c>
      <c r="H618" s="7">
        <v>2.94</v>
      </c>
      <c r="I618" s="144">
        <v>12</v>
      </c>
      <c r="J618" s="7">
        <v>3.5</v>
      </c>
      <c r="K618" s="8">
        <f t="shared" si="56"/>
        <v>42</v>
      </c>
      <c r="L618" s="8">
        <f t="shared" si="57"/>
        <v>2.9400000000000004</v>
      </c>
      <c r="M618" s="24">
        <f t="shared" si="59"/>
        <v>44.94</v>
      </c>
      <c r="N618" s="24">
        <f t="shared" si="54"/>
        <v>89.88</v>
      </c>
      <c r="O618" s="24">
        <f t="shared" si="55"/>
        <v>89.88</v>
      </c>
      <c r="P618" s="203">
        <v>2.94</v>
      </c>
      <c r="Q618" s="8">
        <v>2.94</v>
      </c>
      <c r="R618" s="8">
        <f t="shared" si="58"/>
        <v>5.88</v>
      </c>
    </row>
    <row r="619" spans="1:18" ht="24" customHeight="1" x14ac:dyDescent="0.4">
      <c r="A619" s="10">
        <v>615</v>
      </c>
      <c r="B619" s="4">
        <v>5920006625</v>
      </c>
      <c r="C619" s="3" t="s">
        <v>1795</v>
      </c>
      <c r="D619" s="5" t="s">
        <v>3617</v>
      </c>
      <c r="E619" s="5" t="s">
        <v>1796</v>
      </c>
      <c r="F619" s="3" t="s">
        <v>18</v>
      </c>
      <c r="G619" s="7">
        <v>0</v>
      </c>
      <c r="H619" s="7">
        <v>0</v>
      </c>
      <c r="I619" s="144">
        <v>8</v>
      </c>
      <c r="J619" s="7">
        <v>3.5</v>
      </c>
      <c r="K619" s="8">
        <f t="shared" si="56"/>
        <v>28</v>
      </c>
      <c r="L619" s="8">
        <f t="shared" si="57"/>
        <v>1.9600000000000002</v>
      </c>
      <c r="M619" s="24">
        <f t="shared" si="59"/>
        <v>29.96</v>
      </c>
      <c r="N619" s="24">
        <f t="shared" si="54"/>
        <v>29.96</v>
      </c>
      <c r="O619" s="24">
        <f t="shared" si="55"/>
        <v>29.96</v>
      </c>
      <c r="P619" s="203">
        <v>0</v>
      </c>
      <c r="Q619" s="8">
        <v>1.96</v>
      </c>
      <c r="R619" s="8">
        <f t="shared" si="58"/>
        <v>1.96</v>
      </c>
    </row>
    <row r="620" spans="1:18" ht="24" customHeight="1" x14ac:dyDescent="0.4">
      <c r="A620" s="10">
        <v>616</v>
      </c>
      <c r="B620" s="4">
        <v>5920006626</v>
      </c>
      <c r="C620" s="3" t="s">
        <v>1797</v>
      </c>
      <c r="D620" s="5" t="s">
        <v>1798</v>
      </c>
      <c r="E620" s="5" t="s">
        <v>1799</v>
      </c>
      <c r="F620" s="3" t="s">
        <v>3464</v>
      </c>
      <c r="G620" s="7">
        <v>258.42</v>
      </c>
      <c r="H620" s="7">
        <v>16.920000000000002</v>
      </c>
      <c r="I620" s="144">
        <v>11</v>
      </c>
      <c r="J620" s="7">
        <v>3.5</v>
      </c>
      <c r="K620" s="8">
        <f t="shared" si="56"/>
        <v>38.5</v>
      </c>
      <c r="L620" s="8">
        <f t="shared" si="57"/>
        <v>2.6950000000000003</v>
      </c>
      <c r="M620" s="24">
        <f t="shared" si="59"/>
        <v>41.199999999999996</v>
      </c>
      <c r="N620" s="24">
        <f t="shared" si="54"/>
        <v>299.62</v>
      </c>
      <c r="O620" s="24">
        <f t="shared" si="55"/>
        <v>299.62</v>
      </c>
      <c r="P620" s="203">
        <v>16.920000000000002</v>
      </c>
      <c r="Q620" s="8">
        <v>2.7</v>
      </c>
      <c r="R620" s="8">
        <f t="shared" si="58"/>
        <v>19.62</v>
      </c>
    </row>
    <row r="621" spans="1:18" ht="24" customHeight="1" x14ac:dyDescent="0.4">
      <c r="A621" s="10">
        <v>617</v>
      </c>
      <c r="B621" s="4">
        <v>5920006627</v>
      </c>
      <c r="C621" s="3" t="s">
        <v>1800</v>
      </c>
      <c r="D621" s="5" t="s">
        <v>1801</v>
      </c>
      <c r="E621" s="5" t="s">
        <v>1802</v>
      </c>
      <c r="F621" s="3" t="s">
        <v>3465</v>
      </c>
      <c r="G621" s="7">
        <v>18.73</v>
      </c>
      <c r="H621" s="7">
        <v>1.23</v>
      </c>
      <c r="I621" s="144">
        <v>5</v>
      </c>
      <c r="J621" s="7">
        <v>3.5</v>
      </c>
      <c r="K621" s="8">
        <f t="shared" si="56"/>
        <v>17.5</v>
      </c>
      <c r="L621" s="8">
        <f t="shared" si="57"/>
        <v>1.2250000000000001</v>
      </c>
      <c r="M621" s="24">
        <f t="shared" si="59"/>
        <v>18.73</v>
      </c>
      <c r="N621" s="24">
        <f t="shared" si="54"/>
        <v>37.46</v>
      </c>
      <c r="O621" s="24">
        <f t="shared" si="55"/>
        <v>37.46</v>
      </c>
      <c r="P621" s="203">
        <v>1.23</v>
      </c>
      <c r="Q621" s="8">
        <v>1.23</v>
      </c>
      <c r="R621" s="8">
        <f t="shared" si="58"/>
        <v>2.46</v>
      </c>
    </row>
    <row r="622" spans="1:18" ht="24" customHeight="1" x14ac:dyDescent="0.4">
      <c r="A622" s="10">
        <v>618</v>
      </c>
      <c r="B622" s="4">
        <v>5920006628</v>
      </c>
      <c r="C622" s="3" t="s">
        <v>1812</v>
      </c>
      <c r="D622" s="5" t="s">
        <v>3618</v>
      </c>
      <c r="E622" s="5" t="s">
        <v>1813</v>
      </c>
      <c r="F622" s="3" t="s">
        <v>3464</v>
      </c>
      <c r="G622" s="7">
        <v>363.29</v>
      </c>
      <c r="H622" s="7">
        <v>23.79</v>
      </c>
      <c r="I622" s="144">
        <v>13</v>
      </c>
      <c r="J622" s="7">
        <v>3.5</v>
      </c>
      <c r="K622" s="8">
        <f t="shared" si="56"/>
        <v>45.5</v>
      </c>
      <c r="L622" s="8">
        <f t="shared" si="57"/>
        <v>3.1850000000000005</v>
      </c>
      <c r="M622" s="24">
        <f t="shared" si="59"/>
        <v>48.69</v>
      </c>
      <c r="N622" s="24">
        <f t="shared" si="54"/>
        <v>411.98</v>
      </c>
      <c r="O622" s="24">
        <f t="shared" si="55"/>
        <v>411.98</v>
      </c>
      <c r="P622" s="203">
        <v>23.79</v>
      </c>
      <c r="Q622" s="8">
        <v>3.19</v>
      </c>
      <c r="R622" s="8">
        <f t="shared" si="58"/>
        <v>26.98</v>
      </c>
    </row>
    <row r="623" spans="1:18" ht="24" customHeight="1" x14ac:dyDescent="0.4">
      <c r="A623" s="10">
        <v>619</v>
      </c>
      <c r="B623" s="4">
        <v>5920006629</v>
      </c>
      <c r="C623" s="3" t="s">
        <v>1810</v>
      </c>
      <c r="D623" s="5" t="s">
        <v>3619</v>
      </c>
      <c r="E623" s="5" t="s">
        <v>1811</v>
      </c>
      <c r="F623" s="3" t="s">
        <v>3465</v>
      </c>
      <c r="G623" s="7">
        <v>104.86</v>
      </c>
      <c r="H623" s="7">
        <v>6.86</v>
      </c>
      <c r="I623" s="144">
        <v>33</v>
      </c>
      <c r="J623" s="7">
        <v>3.5</v>
      </c>
      <c r="K623" s="8">
        <f t="shared" si="56"/>
        <v>115.5</v>
      </c>
      <c r="L623" s="8">
        <f t="shared" si="57"/>
        <v>8.0850000000000009</v>
      </c>
      <c r="M623" s="24">
        <f t="shared" si="59"/>
        <v>123.59</v>
      </c>
      <c r="N623" s="24">
        <f t="shared" si="54"/>
        <v>228.45</v>
      </c>
      <c r="O623" s="24">
        <f t="shared" si="55"/>
        <v>228.45</v>
      </c>
      <c r="P623" s="203">
        <v>6.86</v>
      </c>
      <c r="Q623" s="8">
        <v>8.09</v>
      </c>
      <c r="R623" s="8">
        <f t="shared" si="58"/>
        <v>14.95</v>
      </c>
    </row>
    <row r="624" spans="1:18" ht="24" customHeight="1" x14ac:dyDescent="0.4">
      <c r="A624" s="10">
        <v>620</v>
      </c>
      <c r="B624" s="4">
        <v>5920006630</v>
      </c>
      <c r="C624" s="3" t="s">
        <v>1809</v>
      </c>
      <c r="D624" s="5" t="s">
        <v>3620</v>
      </c>
      <c r="E624" s="5" t="s">
        <v>2343</v>
      </c>
      <c r="F624" s="3" t="s">
        <v>3477</v>
      </c>
      <c r="G624" s="7">
        <v>56.18</v>
      </c>
      <c r="H624" s="7">
        <v>3.68</v>
      </c>
      <c r="I624" s="144">
        <v>23</v>
      </c>
      <c r="J624" s="7">
        <v>3.5</v>
      </c>
      <c r="K624" s="8">
        <f t="shared" si="56"/>
        <v>80.5</v>
      </c>
      <c r="L624" s="8">
        <f t="shared" si="57"/>
        <v>5.6350000000000007</v>
      </c>
      <c r="M624" s="24">
        <f t="shared" si="59"/>
        <v>86.14</v>
      </c>
      <c r="N624" s="24">
        <f t="shared" si="54"/>
        <v>142.32</v>
      </c>
      <c r="O624" s="24">
        <f t="shared" si="55"/>
        <v>142.32</v>
      </c>
      <c r="P624" s="203">
        <v>3.68</v>
      </c>
      <c r="Q624" s="8">
        <v>5.64</v>
      </c>
      <c r="R624" s="8">
        <f t="shared" si="58"/>
        <v>9.32</v>
      </c>
    </row>
    <row r="625" spans="1:18" ht="24" customHeight="1" x14ac:dyDescent="0.4">
      <c r="A625" s="10">
        <v>621</v>
      </c>
      <c r="B625" s="4">
        <v>5920006631</v>
      </c>
      <c r="C625" s="3" t="s">
        <v>1808</v>
      </c>
      <c r="D625" s="5" t="s">
        <v>3621</v>
      </c>
      <c r="E625" s="5" t="s">
        <v>2342</v>
      </c>
      <c r="F625" s="3" t="s">
        <v>18</v>
      </c>
      <c r="G625" s="7">
        <v>0</v>
      </c>
      <c r="H625" s="7">
        <v>0</v>
      </c>
      <c r="I625" s="144">
        <v>9</v>
      </c>
      <c r="J625" s="7">
        <v>3.5</v>
      </c>
      <c r="K625" s="8">
        <f t="shared" si="56"/>
        <v>31.5</v>
      </c>
      <c r="L625" s="8">
        <f t="shared" si="57"/>
        <v>2.2050000000000001</v>
      </c>
      <c r="M625" s="24">
        <f t="shared" si="59"/>
        <v>33.71</v>
      </c>
      <c r="N625" s="24">
        <f t="shared" si="54"/>
        <v>33.71</v>
      </c>
      <c r="O625" s="24">
        <f t="shared" si="55"/>
        <v>33.71</v>
      </c>
      <c r="P625" s="203">
        <v>0</v>
      </c>
      <c r="Q625" s="8">
        <v>2.21</v>
      </c>
      <c r="R625" s="8">
        <f t="shared" si="58"/>
        <v>2.21</v>
      </c>
    </row>
    <row r="626" spans="1:18" ht="24" customHeight="1" x14ac:dyDescent="0.4">
      <c r="A626" s="10">
        <v>622</v>
      </c>
      <c r="B626" s="4">
        <v>5920006632</v>
      </c>
      <c r="C626" s="3" t="s">
        <v>1805</v>
      </c>
      <c r="D626" s="5" t="s">
        <v>1806</v>
      </c>
      <c r="E626" s="5" t="s">
        <v>1807</v>
      </c>
      <c r="F626" s="3" t="s">
        <v>3464</v>
      </c>
      <c r="G626" s="7">
        <v>277.14999999999998</v>
      </c>
      <c r="H626" s="7">
        <v>18.149999999999999</v>
      </c>
      <c r="I626" s="144">
        <v>15</v>
      </c>
      <c r="J626" s="7">
        <v>3.5</v>
      </c>
      <c r="K626" s="8">
        <f t="shared" si="56"/>
        <v>52.5</v>
      </c>
      <c r="L626" s="8">
        <f t="shared" si="57"/>
        <v>3.6750000000000003</v>
      </c>
      <c r="M626" s="24">
        <f t="shared" si="59"/>
        <v>56.18</v>
      </c>
      <c r="N626" s="24">
        <f t="shared" si="54"/>
        <v>333.33</v>
      </c>
      <c r="O626" s="24">
        <f t="shared" si="55"/>
        <v>333.33</v>
      </c>
      <c r="P626" s="203">
        <v>18.149999999999999</v>
      </c>
      <c r="Q626" s="8">
        <v>3.68</v>
      </c>
      <c r="R626" s="8">
        <f t="shared" si="58"/>
        <v>21.83</v>
      </c>
    </row>
    <row r="627" spans="1:18" ht="24" customHeight="1" x14ac:dyDescent="0.4">
      <c r="A627" s="10">
        <v>623</v>
      </c>
      <c r="B627" s="4">
        <v>5920006633</v>
      </c>
      <c r="C627" s="3" t="s">
        <v>1803</v>
      </c>
      <c r="D627" s="5" t="s">
        <v>3622</v>
      </c>
      <c r="E627" s="5" t="s">
        <v>1804</v>
      </c>
      <c r="F627" s="11" t="s">
        <v>3464</v>
      </c>
      <c r="G627" s="7">
        <v>745.28</v>
      </c>
      <c r="H627" s="7">
        <v>48.78</v>
      </c>
      <c r="I627" s="144">
        <v>30</v>
      </c>
      <c r="J627" s="7">
        <v>3.5</v>
      </c>
      <c r="K627" s="8">
        <f t="shared" si="56"/>
        <v>105</v>
      </c>
      <c r="L627" s="8">
        <f t="shared" si="57"/>
        <v>7.3500000000000005</v>
      </c>
      <c r="M627" s="24">
        <f t="shared" si="59"/>
        <v>112.35</v>
      </c>
      <c r="N627" s="24">
        <f t="shared" si="54"/>
        <v>857.63</v>
      </c>
      <c r="O627" s="24">
        <f t="shared" si="55"/>
        <v>857.63</v>
      </c>
      <c r="P627" s="203">
        <v>48.78</v>
      </c>
      <c r="Q627" s="8">
        <v>7.35</v>
      </c>
      <c r="R627" s="8">
        <f t="shared" si="58"/>
        <v>56.13</v>
      </c>
    </row>
    <row r="628" spans="1:18" ht="24" customHeight="1" x14ac:dyDescent="0.4">
      <c r="A628" s="10">
        <v>624</v>
      </c>
      <c r="B628" s="4">
        <v>5920006634</v>
      </c>
      <c r="C628" s="3" t="s">
        <v>1871</v>
      </c>
      <c r="D628" s="5" t="s">
        <v>2211</v>
      </c>
      <c r="E628" s="5" t="s">
        <v>1872</v>
      </c>
      <c r="F628" s="11" t="s">
        <v>3074</v>
      </c>
      <c r="G628" s="7">
        <v>18.739999999999998</v>
      </c>
      <c r="H628" s="7">
        <v>1.24</v>
      </c>
      <c r="I628" s="144">
        <v>0</v>
      </c>
      <c r="J628" s="7">
        <v>3.5</v>
      </c>
      <c r="K628" s="8">
        <f t="shared" si="56"/>
        <v>0</v>
      </c>
      <c r="L628" s="8">
        <f t="shared" si="57"/>
        <v>0</v>
      </c>
      <c r="M628" s="24">
        <f t="shared" si="59"/>
        <v>0</v>
      </c>
      <c r="N628" s="24">
        <f t="shared" si="54"/>
        <v>18.739999999999998</v>
      </c>
      <c r="O628" s="24">
        <f t="shared" si="55"/>
        <v>18.739999999999998</v>
      </c>
      <c r="P628" s="203">
        <v>1.24</v>
      </c>
      <c r="Q628" s="8">
        <v>0</v>
      </c>
      <c r="R628" s="8">
        <f t="shared" si="58"/>
        <v>1.24</v>
      </c>
    </row>
    <row r="629" spans="1:18" ht="24" customHeight="1" x14ac:dyDescent="0.4">
      <c r="A629" s="10">
        <v>625</v>
      </c>
      <c r="B629" s="4">
        <v>5920006635</v>
      </c>
      <c r="C629" s="3" t="s">
        <v>1873</v>
      </c>
      <c r="D629" s="5" t="s">
        <v>3623</v>
      </c>
      <c r="E629" s="5" t="s">
        <v>1875</v>
      </c>
      <c r="F629" s="3" t="s">
        <v>18</v>
      </c>
      <c r="G629" s="7">
        <v>0</v>
      </c>
      <c r="H629" s="7">
        <v>0</v>
      </c>
      <c r="I629" s="144">
        <v>21</v>
      </c>
      <c r="J629" s="7">
        <v>3.5</v>
      </c>
      <c r="K629" s="8">
        <f t="shared" si="56"/>
        <v>73.5</v>
      </c>
      <c r="L629" s="8">
        <f t="shared" si="57"/>
        <v>5.1450000000000005</v>
      </c>
      <c r="M629" s="24">
        <f t="shared" si="59"/>
        <v>78.650000000000006</v>
      </c>
      <c r="N629" s="24">
        <f t="shared" si="54"/>
        <v>78.650000000000006</v>
      </c>
      <c r="O629" s="24">
        <f t="shared" si="55"/>
        <v>78.650000000000006</v>
      </c>
      <c r="P629" s="203">
        <v>0</v>
      </c>
      <c r="Q629" s="8">
        <v>5.15</v>
      </c>
      <c r="R629" s="8">
        <f t="shared" si="58"/>
        <v>5.15</v>
      </c>
    </row>
    <row r="630" spans="1:18" ht="24" customHeight="1" x14ac:dyDescent="0.4">
      <c r="A630" s="10">
        <v>626</v>
      </c>
      <c r="B630" s="4">
        <v>5920006636</v>
      </c>
      <c r="C630" s="3" t="s">
        <v>1888</v>
      </c>
      <c r="D630" s="5" t="s">
        <v>3624</v>
      </c>
      <c r="E630" s="5" t="s">
        <v>1889</v>
      </c>
      <c r="F630" s="3" t="s">
        <v>3464</v>
      </c>
      <c r="G630" s="7">
        <v>441.92</v>
      </c>
      <c r="H630" s="7">
        <v>28.92</v>
      </c>
      <c r="I630" s="144">
        <v>21</v>
      </c>
      <c r="J630" s="7">
        <v>3.5</v>
      </c>
      <c r="K630" s="8">
        <f t="shared" si="56"/>
        <v>73.5</v>
      </c>
      <c r="L630" s="8">
        <f t="shared" si="57"/>
        <v>5.1450000000000005</v>
      </c>
      <c r="M630" s="24">
        <f t="shared" si="59"/>
        <v>78.650000000000006</v>
      </c>
      <c r="N630" s="24">
        <f t="shared" si="54"/>
        <v>520.57000000000005</v>
      </c>
      <c r="O630" s="24">
        <f t="shared" si="55"/>
        <v>520.57000000000005</v>
      </c>
      <c r="P630" s="203">
        <v>28.92</v>
      </c>
      <c r="Q630" s="8">
        <v>5.15</v>
      </c>
      <c r="R630" s="8">
        <f t="shared" si="58"/>
        <v>34.07</v>
      </c>
    </row>
    <row r="631" spans="1:18" ht="24" customHeight="1" x14ac:dyDescent="0.4">
      <c r="A631" s="10">
        <v>627</v>
      </c>
      <c r="B631" s="4">
        <v>5920006637</v>
      </c>
      <c r="C631" s="3" t="s">
        <v>1886</v>
      </c>
      <c r="D631" s="5" t="s">
        <v>3625</v>
      </c>
      <c r="E631" s="5" t="s">
        <v>1887</v>
      </c>
      <c r="F631" s="11" t="s">
        <v>3468</v>
      </c>
      <c r="G631" s="7">
        <v>97.38</v>
      </c>
      <c r="H631" s="7">
        <v>6.38</v>
      </c>
      <c r="I631" s="144">
        <v>6</v>
      </c>
      <c r="J631" s="7">
        <v>3.5</v>
      </c>
      <c r="K631" s="8">
        <f t="shared" si="56"/>
        <v>21</v>
      </c>
      <c r="L631" s="8">
        <f t="shared" si="57"/>
        <v>1.4700000000000002</v>
      </c>
      <c r="M631" s="24">
        <f t="shared" si="59"/>
        <v>22.47</v>
      </c>
      <c r="N631" s="24">
        <f t="shared" si="54"/>
        <v>119.85</v>
      </c>
      <c r="O631" s="24">
        <f t="shared" si="55"/>
        <v>119.85</v>
      </c>
      <c r="P631" s="203">
        <v>6.38</v>
      </c>
      <c r="Q631" s="8">
        <v>1.47</v>
      </c>
      <c r="R631" s="8">
        <f t="shared" si="58"/>
        <v>7.85</v>
      </c>
    </row>
    <row r="632" spans="1:18" ht="24" customHeight="1" x14ac:dyDescent="0.4">
      <c r="A632" s="10">
        <v>628</v>
      </c>
      <c r="B632" s="4">
        <v>5920006638</v>
      </c>
      <c r="C632" s="3" t="s">
        <v>1884</v>
      </c>
      <c r="D632" s="5" t="s">
        <v>3626</v>
      </c>
      <c r="E632" s="5" t="s">
        <v>1885</v>
      </c>
      <c r="F632" s="3" t="s">
        <v>18</v>
      </c>
      <c r="G632" s="7">
        <v>0</v>
      </c>
      <c r="H632" s="7">
        <v>0</v>
      </c>
      <c r="I632" s="144">
        <v>23</v>
      </c>
      <c r="J632" s="7">
        <v>3.5</v>
      </c>
      <c r="K632" s="8">
        <f t="shared" si="56"/>
        <v>80.5</v>
      </c>
      <c r="L632" s="8">
        <f t="shared" si="57"/>
        <v>5.6350000000000007</v>
      </c>
      <c r="M632" s="24">
        <f t="shared" si="59"/>
        <v>86.14</v>
      </c>
      <c r="N632" s="24">
        <f t="shared" si="54"/>
        <v>86.14</v>
      </c>
      <c r="O632" s="24">
        <f t="shared" si="55"/>
        <v>86.14</v>
      </c>
      <c r="P632" s="203">
        <v>0</v>
      </c>
      <c r="Q632" s="8">
        <v>5.64</v>
      </c>
      <c r="R632" s="8">
        <f t="shared" si="58"/>
        <v>5.64</v>
      </c>
    </row>
    <row r="633" spans="1:18" ht="24" customHeight="1" x14ac:dyDescent="0.4">
      <c r="A633" s="10">
        <v>629</v>
      </c>
      <c r="B633" s="4">
        <v>5920006639</v>
      </c>
      <c r="C633" s="3" t="s">
        <v>1882</v>
      </c>
      <c r="D633" s="5" t="s">
        <v>3627</v>
      </c>
      <c r="E633" s="5" t="s">
        <v>1883</v>
      </c>
      <c r="F633" s="3" t="s">
        <v>3465</v>
      </c>
      <c r="G633" s="7">
        <v>56.18</v>
      </c>
      <c r="H633" s="7">
        <v>3.68</v>
      </c>
      <c r="I633" s="144">
        <v>17</v>
      </c>
      <c r="J633" s="7">
        <v>3.5</v>
      </c>
      <c r="K633" s="8">
        <f t="shared" si="56"/>
        <v>59.5</v>
      </c>
      <c r="L633" s="8">
        <f t="shared" si="57"/>
        <v>4.165</v>
      </c>
      <c r="M633" s="24">
        <f t="shared" si="59"/>
        <v>63.669999999999995</v>
      </c>
      <c r="N633" s="24">
        <f t="shared" si="54"/>
        <v>119.85</v>
      </c>
      <c r="O633" s="24">
        <f t="shared" si="55"/>
        <v>119.85</v>
      </c>
      <c r="P633" s="203">
        <v>3.68</v>
      </c>
      <c r="Q633" s="8">
        <v>4.17</v>
      </c>
      <c r="R633" s="8">
        <f t="shared" si="58"/>
        <v>7.85</v>
      </c>
    </row>
    <row r="634" spans="1:18" ht="24" customHeight="1" x14ac:dyDescent="0.4">
      <c r="A634" s="10">
        <v>630</v>
      </c>
      <c r="B634" s="4">
        <v>5920006640</v>
      </c>
      <c r="C634" s="3" t="s">
        <v>1880</v>
      </c>
      <c r="D634" s="5" t="s">
        <v>3628</v>
      </c>
      <c r="E634" s="5" t="s">
        <v>1881</v>
      </c>
      <c r="F634" s="3" t="s">
        <v>3465</v>
      </c>
      <c r="G634" s="7">
        <v>56.18</v>
      </c>
      <c r="H634" s="7">
        <v>3.68</v>
      </c>
      <c r="I634" s="144">
        <v>16</v>
      </c>
      <c r="J634" s="7">
        <v>3.5</v>
      </c>
      <c r="K634" s="8">
        <f t="shared" si="56"/>
        <v>56</v>
      </c>
      <c r="L634" s="8">
        <f t="shared" si="57"/>
        <v>3.9200000000000004</v>
      </c>
      <c r="M634" s="24">
        <f t="shared" si="59"/>
        <v>59.92</v>
      </c>
      <c r="N634" s="24">
        <f t="shared" si="54"/>
        <v>116.1</v>
      </c>
      <c r="O634" s="24">
        <f t="shared" si="55"/>
        <v>116.1</v>
      </c>
      <c r="P634" s="203">
        <v>3.68</v>
      </c>
      <c r="Q634" s="8">
        <v>3.92</v>
      </c>
      <c r="R634" s="8">
        <f t="shared" si="58"/>
        <v>7.6</v>
      </c>
    </row>
    <row r="635" spans="1:18" ht="24" customHeight="1" x14ac:dyDescent="0.4">
      <c r="A635" s="10">
        <v>631</v>
      </c>
      <c r="B635" s="4">
        <v>5920006641</v>
      </c>
      <c r="C635" s="3" t="s">
        <v>1876</v>
      </c>
      <c r="D635" s="5" t="s">
        <v>3629</v>
      </c>
      <c r="E635" s="5" t="s">
        <v>1877</v>
      </c>
      <c r="F635" s="3" t="s">
        <v>3468</v>
      </c>
      <c r="G635" s="7">
        <v>419.44</v>
      </c>
      <c r="H635" s="7">
        <v>27.44</v>
      </c>
      <c r="I635" s="144">
        <v>26</v>
      </c>
      <c r="J635" s="7">
        <v>3.5</v>
      </c>
      <c r="K635" s="8">
        <f t="shared" si="56"/>
        <v>91</v>
      </c>
      <c r="L635" s="8">
        <f t="shared" si="57"/>
        <v>6.370000000000001</v>
      </c>
      <c r="M635" s="24">
        <f t="shared" si="59"/>
        <v>97.37</v>
      </c>
      <c r="N635" s="24">
        <f t="shared" si="54"/>
        <v>516.80999999999995</v>
      </c>
      <c r="O635" s="24">
        <f t="shared" si="55"/>
        <v>516.80999999999995</v>
      </c>
      <c r="P635" s="203">
        <v>27.44</v>
      </c>
      <c r="Q635" s="8">
        <v>6.37</v>
      </c>
      <c r="R635" s="8">
        <f t="shared" si="58"/>
        <v>33.81</v>
      </c>
    </row>
    <row r="636" spans="1:18" ht="24" customHeight="1" x14ac:dyDescent="0.4">
      <c r="A636" s="10">
        <v>632</v>
      </c>
      <c r="B636" s="4">
        <v>5920006642</v>
      </c>
      <c r="C636" s="3" t="s">
        <v>1878</v>
      </c>
      <c r="D636" s="5" t="s">
        <v>3630</v>
      </c>
      <c r="E636" s="5" t="s">
        <v>1879</v>
      </c>
      <c r="F636" s="3" t="s">
        <v>3464</v>
      </c>
      <c r="G636" s="7">
        <v>565.51</v>
      </c>
      <c r="H636" s="7">
        <v>37.01</v>
      </c>
      <c r="I636" s="144">
        <v>47</v>
      </c>
      <c r="J636" s="7">
        <v>3.5</v>
      </c>
      <c r="K636" s="8">
        <f t="shared" si="56"/>
        <v>164.5</v>
      </c>
      <c r="L636" s="8">
        <f t="shared" si="57"/>
        <v>11.515000000000001</v>
      </c>
      <c r="M636" s="24">
        <f t="shared" si="59"/>
        <v>176.01999999999998</v>
      </c>
      <c r="N636" s="24">
        <f t="shared" si="54"/>
        <v>741.53</v>
      </c>
      <c r="O636" s="24">
        <f t="shared" si="55"/>
        <v>741.53</v>
      </c>
      <c r="P636" s="203">
        <v>37.01</v>
      </c>
      <c r="Q636" s="8">
        <v>11.52</v>
      </c>
      <c r="R636" s="8">
        <f t="shared" si="58"/>
        <v>48.53</v>
      </c>
    </row>
    <row r="637" spans="1:18" ht="24" customHeight="1" x14ac:dyDescent="0.4">
      <c r="A637" s="10">
        <v>633</v>
      </c>
      <c r="B637" s="4">
        <v>5920006643</v>
      </c>
      <c r="C637" s="3" t="s">
        <v>1509</v>
      </c>
      <c r="D637" s="5" t="s">
        <v>1507</v>
      </c>
      <c r="E637" s="5" t="s">
        <v>1510</v>
      </c>
      <c r="F637" s="3" t="s">
        <v>3464</v>
      </c>
      <c r="G637" s="7">
        <v>280.89</v>
      </c>
      <c r="H637" s="7">
        <v>18.39</v>
      </c>
      <c r="I637" s="144">
        <v>11</v>
      </c>
      <c r="J637" s="7">
        <v>3.5</v>
      </c>
      <c r="K637" s="8">
        <f t="shared" si="56"/>
        <v>38.5</v>
      </c>
      <c r="L637" s="8">
        <f t="shared" si="57"/>
        <v>2.6950000000000003</v>
      </c>
      <c r="M637" s="24">
        <f t="shared" si="59"/>
        <v>41.199999999999996</v>
      </c>
      <c r="N637" s="24">
        <f t="shared" si="54"/>
        <v>322.08999999999997</v>
      </c>
      <c r="O637" s="24">
        <f t="shared" si="55"/>
        <v>322.08999999999997</v>
      </c>
      <c r="P637" s="203">
        <v>18.39</v>
      </c>
      <c r="Q637" s="8">
        <v>2.7</v>
      </c>
      <c r="R637" s="8">
        <f t="shared" si="58"/>
        <v>21.09</v>
      </c>
    </row>
    <row r="638" spans="1:18" ht="24" customHeight="1" x14ac:dyDescent="0.4">
      <c r="A638" s="10">
        <v>634</v>
      </c>
      <c r="B638" s="4">
        <v>5920006644</v>
      </c>
      <c r="C638" s="3" t="s">
        <v>1506</v>
      </c>
      <c r="D638" s="5" t="s">
        <v>1507</v>
      </c>
      <c r="E638" s="5" t="s">
        <v>1508</v>
      </c>
      <c r="F638" s="3" t="s">
        <v>3464</v>
      </c>
      <c r="G638" s="7">
        <v>408.21</v>
      </c>
      <c r="H638" s="7">
        <v>26.71</v>
      </c>
      <c r="I638" s="144">
        <v>17</v>
      </c>
      <c r="J638" s="7">
        <v>3.5</v>
      </c>
      <c r="K638" s="8">
        <f t="shared" si="56"/>
        <v>59.5</v>
      </c>
      <c r="L638" s="8">
        <f t="shared" si="57"/>
        <v>4.165</v>
      </c>
      <c r="M638" s="24">
        <f t="shared" si="59"/>
        <v>63.669999999999995</v>
      </c>
      <c r="N638" s="24">
        <f t="shared" si="54"/>
        <v>471.88</v>
      </c>
      <c r="O638" s="24">
        <f t="shared" si="55"/>
        <v>471.88</v>
      </c>
      <c r="P638" s="203">
        <v>26.71</v>
      </c>
      <c r="Q638" s="8">
        <v>4.17</v>
      </c>
      <c r="R638" s="8">
        <f t="shared" si="58"/>
        <v>30.880000000000003</v>
      </c>
    </row>
    <row r="639" spans="1:18" ht="24" customHeight="1" x14ac:dyDescent="0.4">
      <c r="A639" s="10">
        <v>635</v>
      </c>
      <c r="B639" s="4">
        <v>5920006645</v>
      </c>
      <c r="C639" s="3" t="s">
        <v>115</v>
      </c>
      <c r="D639" s="5" t="s">
        <v>116</v>
      </c>
      <c r="E639" s="5" t="s">
        <v>2270</v>
      </c>
      <c r="F639" s="3" t="s">
        <v>3464</v>
      </c>
      <c r="G639" s="7">
        <v>1726.46</v>
      </c>
      <c r="H639" s="7">
        <v>112.96</v>
      </c>
      <c r="I639" s="144">
        <v>66</v>
      </c>
      <c r="J639" s="7">
        <v>3.5</v>
      </c>
      <c r="K639" s="8">
        <f t="shared" si="56"/>
        <v>231</v>
      </c>
      <c r="L639" s="8">
        <f t="shared" si="57"/>
        <v>16.170000000000002</v>
      </c>
      <c r="M639" s="24">
        <f t="shared" si="59"/>
        <v>247.17</v>
      </c>
      <c r="N639" s="24">
        <f t="shared" si="54"/>
        <v>1973.63</v>
      </c>
      <c r="O639" s="24">
        <f t="shared" si="55"/>
        <v>1973.63</v>
      </c>
      <c r="P639" s="203">
        <v>112.96</v>
      </c>
      <c r="Q639" s="8">
        <v>16.170000000000002</v>
      </c>
      <c r="R639" s="8">
        <f t="shared" si="58"/>
        <v>129.13</v>
      </c>
    </row>
    <row r="640" spans="1:18" ht="24" customHeight="1" x14ac:dyDescent="0.4">
      <c r="A640" s="10">
        <v>636</v>
      </c>
      <c r="B640" s="4">
        <v>5920006646</v>
      </c>
      <c r="C640" s="3" t="s">
        <v>2148</v>
      </c>
      <c r="D640" s="5" t="s">
        <v>2149</v>
      </c>
      <c r="E640" s="5" t="s">
        <v>2270</v>
      </c>
      <c r="F640" s="3" t="s">
        <v>18</v>
      </c>
      <c r="G640" s="7">
        <v>0</v>
      </c>
      <c r="H640" s="7">
        <v>0</v>
      </c>
      <c r="I640" s="144">
        <v>476</v>
      </c>
      <c r="J640" s="7">
        <v>3.5</v>
      </c>
      <c r="K640" s="8">
        <f t="shared" si="56"/>
        <v>1666</v>
      </c>
      <c r="L640" s="8">
        <f t="shared" si="57"/>
        <v>116.62</v>
      </c>
      <c r="M640" s="24">
        <f t="shared" si="59"/>
        <v>1782.62</v>
      </c>
      <c r="N640" s="24">
        <f t="shared" si="54"/>
        <v>1782.62</v>
      </c>
      <c r="O640" s="24">
        <f t="shared" si="55"/>
        <v>1782.62</v>
      </c>
      <c r="P640" s="203">
        <v>0</v>
      </c>
      <c r="Q640" s="8">
        <v>116.62</v>
      </c>
      <c r="R640" s="8">
        <f t="shared" si="58"/>
        <v>116.62</v>
      </c>
    </row>
    <row r="641" spans="1:18" ht="24" customHeight="1" x14ac:dyDescent="0.4">
      <c r="A641" s="10">
        <v>637</v>
      </c>
      <c r="B641" s="4">
        <v>5920006647</v>
      </c>
      <c r="C641" s="3" t="s">
        <v>21</v>
      </c>
      <c r="D641" s="5" t="s">
        <v>22</v>
      </c>
      <c r="E641" s="5" t="s">
        <v>2263</v>
      </c>
      <c r="F641" s="26" t="s">
        <v>3464</v>
      </c>
      <c r="G641" s="8">
        <v>3351.79</v>
      </c>
      <c r="H641" s="7">
        <v>219.29</v>
      </c>
      <c r="I641" s="144">
        <v>133</v>
      </c>
      <c r="J641" s="7">
        <v>3.5</v>
      </c>
      <c r="K641" s="8">
        <f t="shared" si="56"/>
        <v>465.5</v>
      </c>
      <c r="L641" s="8">
        <f t="shared" si="57"/>
        <v>32.585000000000001</v>
      </c>
      <c r="M641" s="24">
        <f t="shared" si="59"/>
        <v>498.09</v>
      </c>
      <c r="N641" s="24">
        <f t="shared" si="54"/>
        <v>3849.88</v>
      </c>
      <c r="O641" s="24">
        <f t="shared" si="55"/>
        <v>3849.88</v>
      </c>
      <c r="P641" s="203">
        <v>219.29</v>
      </c>
      <c r="Q641" s="8">
        <v>32.590000000000003</v>
      </c>
      <c r="R641" s="8">
        <f t="shared" si="58"/>
        <v>251.88</v>
      </c>
    </row>
    <row r="642" spans="1:18" ht="24" customHeight="1" x14ac:dyDescent="0.4">
      <c r="A642" s="10">
        <v>638</v>
      </c>
      <c r="B642" s="4">
        <v>5920006648</v>
      </c>
      <c r="C642" s="3" t="s">
        <v>2146</v>
      </c>
      <c r="D642" s="5" t="s">
        <v>2147</v>
      </c>
      <c r="E642" s="5" t="s">
        <v>2263</v>
      </c>
      <c r="F642" s="3" t="s">
        <v>18</v>
      </c>
      <c r="G642" s="7">
        <v>0</v>
      </c>
      <c r="H642" s="7">
        <v>0</v>
      </c>
      <c r="I642" s="144">
        <v>5</v>
      </c>
      <c r="J642" s="7">
        <v>3.5</v>
      </c>
      <c r="K642" s="8">
        <f t="shared" si="56"/>
        <v>17.5</v>
      </c>
      <c r="L642" s="8">
        <f t="shared" si="57"/>
        <v>1.2250000000000001</v>
      </c>
      <c r="M642" s="24">
        <f t="shared" si="59"/>
        <v>18.73</v>
      </c>
      <c r="N642" s="24">
        <f t="shared" si="54"/>
        <v>18.73</v>
      </c>
      <c r="O642" s="24">
        <f t="shared" si="55"/>
        <v>18.73</v>
      </c>
      <c r="P642" s="203">
        <v>0</v>
      </c>
      <c r="Q642" s="8">
        <v>1.23</v>
      </c>
      <c r="R642" s="8">
        <f t="shared" si="58"/>
        <v>1.23</v>
      </c>
    </row>
    <row r="643" spans="1:18" ht="24" customHeight="1" x14ac:dyDescent="0.4">
      <c r="A643" s="10">
        <v>639</v>
      </c>
      <c r="B643" s="4">
        <v>5920006649</v>
      </c>
      <c r="C643" s="3" t="s">
        <v>2164</v>
      </c>
      <c r="D643" s="5" t="s">
        <v>2165</v>
      </c>
      <c r="E643" s="5" t="s">
        <v>2166</v>
      </c>
      <c r="F643" s="3" t="s">
        <v>3464</v>
      </c>
      <c r="G643" s="7">
        <v>662.88</v>
      </c>
      <c r="H643" s="7">
        <v>43.38</v>
      </c>
      <c r="I643" s="144">
        <v>24</v>
      </c>
      <c r="J643" s="7">
        <v>3.5</v>
      </c>
      <c r="K643" s="8">
        <f t="shared" si="56"/>
        <v>84</v>
      </c>
      <c r="L643" s="8">
        <f t="shared" si="57"/>
        <v>5.8800000000000008</v>
      </c>
      <c r="M643" s="24">
        <f t="shared" si="59"/>
        <v>89.88</v>
      </c>
      <c r="N643" s="24">
        <f t="shared" si="54"/>
        <v>752.76</v>
      </c>
      <c r="O643" s="24">
        <f t="shared" si="55"/>
        <v>752.76</v>
      </c>
      <c r="P643" s="203">
        <v>43.38</v>
      </c>
      <c r="Q643" s="8">
        <v>5.88</v>
      </c>
      <c r="R643" s="8">
        <f t="shared" si="58"/>
        <v>49.260000000000005</v>
      </c>
    </row>
    <row r="644" spans="1:18" ht="24" customHeight="1" x14ac:dyDescent="0.4">
      <c r="A644" s="10">
        <v>640</v>
      </c>
      <c r="B644" s="4">
        <v>5920006650</v>
      </c>
      <c r="C644" s="3" t="s">
        <v>47</v>
      </c>
      <c r="D644" s="5" t="s">
        <v>48</v>
      </c>
      <c r="E644" s="5" t="s">
        <v>49</v>
      </c>
      <c r="F644" s="3" t="s">
        <v>3464</v>
      </c>
      <c r="G644" s="7">
        <v>8089.21</v>
      </c>
      <c r="H644" s="7">
        <v>529.21</v>
      </c>
      <c r="I644" s="144">
        <v>510</v>
      </c>
      <c r="J644" s="7">
        <v>3.5</v>
      </c>
      <c r="K644" s="8">
        <f t="shared" si="56"/>
        <v>1785</v>
      </c>
      <c r="L644" s="8">
        <f t="shared" si="57"/>
        <v>124.95000000000002</v>
      </c>
      <c r="M644" s="24">
        <f t="shared" si="59"/>
        <v>1909.95</v>
      </c>
      <c r="N644" s="24">
        <f t="shared" si="54"/>
        <v>9999.16</v>
      </c>
      <c r="O644" s="24">
        <f t="shared" si="55"/>
        <v>9999.16</v>
      </c>
      <c r="P644" s="203">
        <v>529.21</v>
      </c>
      <c r="Q644" s="8">
        <v>124.95</v>
      </c>
      <c r="R644" s="8">
        <f t="shared" si="58"/>
        <v>654.16000000000008</v>
      </c>
    </row>
    <row r="645" spans="1:18" ht="24" customHeight="1" x14ac:dyDescent="0.4">
      <c r="A645" s="10">
        <v>641</v>
      </c>
      <c r="B645" s="4">
        <v>5920006651</v>
      </c>
      <c r="C645" s="3" t="s">
        <v>71</v>
      </c>
      <c r="D645" s="5" t="s">
        <v>72</v>
      </c>
      <c r="E645" s="5" t="s">
        <v>73</v>
      </c>
      <c r="F645" s="3" t="s">
        <v>18</v>
      </c>
      <c r="G645" s="7">
        <v>0</v>
      </c>
      <c r="H645" s="7">
        <v>0</v>
      </c>
      <c r="I645" s="144">
        <v>24</v>
      </c>
      <c r="J645" s="7">
        <v>3.5</v>
      </c>
      <c r="K645" s="8">
        <f t="shared" si="56"/>
        <v>84</v>
      </c>
      <c r="L645" s="8">
        <f t="shared" si="57"/>
        <v>5.8800000000000008</v>
      </c>
      <c r="M645" s="24">
        <f t="shared" si="59"/>
        <v>89.88</v>
      </c>
      <c r="N645" s="24">
        <f t="shared" ref="N645:N708" si="60">SUM(G645+M645)</f>
        <v>89.88</v>
      </c>
      <c r="O645" s="24">
        <f t="shared" ref="O645:O708" si="61">N645</f>
        <v>89.88</v>
      </c>
      <c r="P645" s="203">
        <v>0</v>
      </c>
      <c r="Q645" s="8">
        <v>5.88</v>
      </c>
      <c r="R645" s="8">
        <f t="shared" si="58"/>
        <v>5.88</v>
      </c>
    </row>
    <row r="646" spans="1:18" ht="24" customHeight="1" x14ac:dyDescent="0.4">
      <c r="A646" s="10">
        <v>642</v>
      </c>
      <c r="B646" s="4">
        <v>5920006652</v>
      </c>
      <c r="C646" s="3" t="s">
        <v>2249</v>
      </c>
      <c r="D646" s="5" t="s">
        <v>2253</v>
      </c>
      <c r="E646" s="5" t="s">
        <v>2254</v>
      </c>
      <c r="F646" s="3" t="s">
        <v>3477</v>
      </c>
      <c r="G646" s="7">
        <v>82.39</v>
      </c>
      <c r="H646" s="7">
        <v>5.39</v>
      </c>
      <c r="I646" s="144">
        <v>12</v>
      </c>
      <c r="J646" s="7">
        <v>3.5</v>
      </c>
      <c r="K646" s="8">
        <f t="shared" ref="K646:K709" si="62">SUM(I646*J646)</f>
        <v>42</v>
      </c>
      <c r="L646" s="8">
        <f t="shared" ref="L646:L709" si="63">SUM(K646*7%)</f>
        <v>2.9400000000000004</v>
      </c>
      <c r="M646" s="24">
        <f t="shared" si="59"/>
        <v>44.94</v>
      </c>
      <c r="N646" s="24">
        <f t="shared" si="60"/>
        <v>127.33</v>
      </c>
      <c r="O646" s="24">
        <f t="shared" si="61"/>
        <v>127.33</v>
      </c>
      <c r="P646" s="203">
        <v>5.39</v>
      </c>
      <c r="Q646" s="8">
        <v>2.94</v>
      </c>
      <c r="R646" s="8">
        <f t="shared" ref="R646:R709" si="64">SUM(P646:Q646)</f>
        <v>8.33</v>
      </c>
    </row>
    <row r="647" spans="1:18" ht="24" customHeight="1" x14ac:dyDescent="0.4">
      <c r="A647" s="10">
        <v>643</v>
      </c>
      <c r="B647" s="4">
        <v>5920006653</v>
      </c>
      <c r="C647" s="3" t="s">
        <v>89</v>
      </c>
      <c r="D647" s="5" t="s">
        <v>2174</v>
      </c>
      <c r="E647" s="5" t="s">
        <v>90</v>
      </c>
      <c r="F647" s="3" t="s">
        <v>18</v>
      </c>
      <c r="G647" s="7">
        <v>0</v>
      </c>
      <c r="H647" s="7">
        <v>0</v>
      </c>
      <c r="I647" s="144">
        <v>27</v>
      </c>
      <c r="J647" s="7">
        <v>3.5</v>
      </c>
      <c r="K647" s="8">
        <f t="shared" si="62"/>
        <v>94.5</v>
      </c>
      <c r="L647" s="8">
        <f t="shared" si="63"/>
        <v>6.6150000000000002</v>
      </c>
      <c r="M647" s="24">
        <f t="shared" si="59"/>
        <v>101.12</v>
      </c>
      <c r="N647" s="24">
        <f t="shared" si="60"/>
        <v>101.12</v>
      </c>
      <c r="O647" s="24">
        <f t="shared" si="61"/>
        <v>101.12</v>
      </c>
      <c r="P647" s="203">
        <v>0</v>
      </c>
      <c r="Q647" s="8">
        <v>6.62</v>
      </c>
      <c r="R647" s="8">
        <f t="shared" si="64"/>
        <v>6.62</v>
      </c>
    </row>
    <row r="648" spans="1:18" ht="24" customHeight="1" x14ac:dyDescent="0.4">
      <c r="A648" s="10">
        <v>644</v>
      </c>
      <c r="B648" s="4">
        <v>5920006654</v>
      </c>
      <c r="C648" s="3" t="s">
        <v>3631</v>
      </c>
      <c r="D648" s="5" t="s">
        <v>3632</v>
      </c>
      <c r="E648" s="5" t="s">
        <v>3633</v>
      </c>
      <c r="F648" s="3" t="s">
        <v>18</v>
      </c>
      <c r="G648" s="7">
        <v>0</v>
      </c>
      <c r="H648" s="7">
        <v>0</v>
      </c>
      <c r="I648" s="144">
        <v>4</v>
      </c>
      <c r="J648" s="7">
        <v>3.5</v>
      </c>
      <c r="K648" s="8">
        <f t="shared" si="62"/>
        <v>14</v>
      </c>
      <c r="L648" s="8">
        <f t="shared" si="63"/>
        <v>0.98000000000000009</v>
      </c>
      <c r="M648" s="24">
        <f t="shared" ref="M648:M711" si="65">ROUNDUP(K648+L648,2)</f>
        <v>14.98</v>
      </c>
      <c r="N648" s="24">
        <f t="shared" si="60"/>
        <v>14.98</v>
      </c>
      <c r="O648" s="24">
        <f t="shared" si="61"/>
        <v>14.98</v>
      </c>
      <c r="P648" s="203">
        <v>0</v>
      </c>
      <c r="Q648" s="8">
        <v>0.98</v>
      </c>
      <c r="R648" s="8">
        <f t="shared" si="64"/>
        <v>0.98</v>
      </c>
    </row>
    <row r="649" spans="1:18" ht="24" customHeight="1" x14ac:dyDescent="0.4">
      <c r="A649" s="10">
        <v>645</v>
      </c>
      <c r="B649" s="4">
        <v>5920006655</v>
      </c>
      <c r="C649" s="3" t="s">
        <v>93</v>
      </c>
      <c r="D649" s="5" t="s">
        <v>2175</v>
      </c>
      <c r="E649" s="5" t="s">
        <v>2267</v>
      </c>
      <c r="F649" s="3" t="s">
        <v>18</v>
      </c>
      <c r="G649" s="7">
        <v>0</v>
      </c>
      <c r="H649" s="7">
        <v>0</v>
      </c>
      <c r="I649" s="144">
        <v>2</v>
      </c>
      <c r="J649" s="7">
        <v>3.5</v>
      </c>
      <c r="K649" s="8">
        <f t="shared" si="62"/>
        <v>7</v>
      </c>
      <c r="L649" s="8">
        <f t="shared" si="63"/>
        <v>0.49000000000000005</v>
      </c>
      <c r="M649" s="24">
        <f t="shared" si="65"/>
        <v>7.49</v>
      </c>
      <c r="N649" s="24">
        <f t="shared" si="60"/>
        <v>7.49</v>
      </c>
      <c r="O649" s="24">
        <f t="shared" si="61"/>
        <v>7.49</v>
      </c>
      <c r="P649" s="203">
        <v>0</v>
      </c>
      <c r="Q649" s="8">
        <v>0.49</v>
      </c>
      <c r="R649" s="8">
        <f t="shared" si="64"/>
        <v>0.49</v>
      </c>
    </row>
    <row r="650" spans="1:18" ht="24" customHeight="1" x14ac:dyDescent="0.4">
      <c r="A650" s="10">
        <v>646</v>
      </c>
      <c r="B650" s="4">
        <v>5920006656</v>
      </c>
      <c r="C650" s="3" t="s">
        <v>94</v>
      </c>
      <c r="D650" s="5" t="s">
        <v>2175</v>
      </c>
      <c r="E650" s="5" t="s">
        <v>2268</v>
      </c>
      <c r="F650" s="3" t="s">
        <v>18</v>
      </c>
      <c r="G650" s="7">
        <v>0</v>
      </c>
      <c r="H650" s="7">
        <v>0</v>
      </c>
      <c r="I650" s="144">
        <v>5</v>
      </c>
      <c r="J650" s="7">
        <v>3.5</v>
      </c>
      <c r="K650" s="8">
        <f t="shared" si="62"/>
        <v>17.5</v>
      </c>
      <c r="L650" s="8">
        <f t="shared" si="63"/>
        <v>1.2250000000000001</v>
      </c>
      <c r="M650" s="24">
        <f t="shared" si="65"/>
        <v>18.73</v>
      </c>
      <c r="N650" s="24">
        <f t="shared" si="60"/>
        <v>18.73</v>
      </c>
      <c r="O650" s="24">
        <f t="shared" si="61"/>
        <v>18.73</v>
      </c>
      <c r="P650" s="203">
        <v>0</v>
      </c>
      <c r="Q650" s="8">
        <v>1.23</v>
      </c>
      <c r="R650" s="8">
        <f t="shared" si="64"/>
        <v>1.23</v>
      </c>
    </row>
    <row r="651" spans="1:18" ht="24" customHeight="1" x14ac:dyDescent="0.4">
      <c r="A651" s="10">
        <v>647</v>
      </c>
      <c r="B651" s="4">
        <v>5920006657</v>
      </c>
      <c r="C651" s="3" t="s">
        <v>91</v>
      </c>
      <c r="D651" s="5" t="s">
        <v>2175</v>
      </c>
      <c r="E651" s="5" t="s">
        <v>2265</v>
      </c>
      <c r="F651" s="3" t="s">
        <v>18</v>
      </c>
      <c r="G651" s="7">
        <v>0</v>
      </c>
      <c r="H651" s="7">
        <v>0</v>
      </c>
      <c r="I651" s="144">
        <v>11</v>
      </c>
      <c r="J651" s="7">
        <v>3.5</v>
      </c>
      <c r="K651" s="8">
        <f t="shared" si="62"/>
        <v>38.5</v>
      </c>
      <c r="L651" s="8">
        <f t="shared" si="63"/>
        <v>2.6950000000000003</v>
      </c>
      <c r="M651" s="24">
        <f t="shared" si="65"/>
        <v>41.199999999999996</v>
      </c>
      <c r="N651" s="24">
        <f t="shared" si="60"/>
        <v>41.199999999999996</v>
      </c>
      <c r="O651" s="24">
        <f t="shared" si="61"/>
        <v>41.199999999999996</v>
      </c>
      <c r="P651" s="203">
        <v>0</v>
      </c>
      <c r="Q651" s="8">
        <v>2.7</v>
      </c>
      <c r="R651" s="8">
        <f t="shared" si="64"/>
        <v>2.7</v>
      </c>
    </row>
    <row r="652" spans="1:18" ht="24" customHeight="1" x14ac:dyDescent="0.4">
      <c r="A652" s="10">
        <v>648</v>
      </c>
      <c r="B652" s="4">
        <v>5920006658</v>
      </c>
      <c r="C652" s="3" t="s">
        <v>92</v>
      </c>
      <c r="D652" s="5" t="s">
        <v>2175</v>
      </c>
      <c r="E652" s="5" t="s">
        <v>2266</v>
      </c>
      <c r="F652" s="3" t="s">
        <v>18</v>
      </c>
      <c r="G652" s="7">
        <v>0</v>
      </c>
      <c r="H652" s="7">
        <v>0</v>
      </c>
      <c r="I652" s="144">
        <v>2</v>
      </c>
      <c r="J652" s="7">
        <v>3.5</v>
      </c>
      <c r="K652" s="8">
        <f t="shared" si="62"/>
        <v>7</v>
      </c>
      <c r="L652" s="8">
        <f t="shared" si="63"/>
        <v>0.49000000000000005</v>
      </c>
      <c r="M652" s="24">
        <f t="shared" si="65"/>
        <v>7.49</v>
      </c>
      <c r="N652" s="24">
        <f t="shared" si="60"/>
        <v>7.49</v>
      </c>
      <c r="O652" s="24">
        <f t="shared" si="61"/>
        <v>7.49</v>
      </c>
      <c r="P652" s="203">
        <v>0</v>
      </c>
      <c r="Q652" s="8">
        <v>0.49</v>
      </c>
      <c r="R652" s="8">
        <f t="shared" si="64"/>
        <v>0.49</v>
      </c>
    </row>
    <row r="653" spans="1:18" ht="24" customHeight="1" x14ac:dyDescent="0.4">
      <c r="A653" s="10">
        <v>649</v>
      </c>
      <c r="B653" s="4">
        <v>5920006659</v>
      </c>
      <c r="C653" s="3" t="s">
        <v>78</v>
      </c>
      <c r="D653" s="5" t="s">
        <v>79</v>
      </c>
      <c r="E653" s="5" t="s">
        <v>80</v>
      </c>
      <c r="F653" s="3" t="s">
        <v>3465</v>
      </c>
      <c r="G653" s="7">
        <v>133.75</v>
      </c>
      <c r="H653" s="7">
        <v>0</v>
      </c>
      <c r="I653" s="144">
        <v>0</v>
      </c>
      <c r="J653" s="7">
        <v>0</v>
      </c>
      <c r="K653" s="8">
        <v>125</v>
      </c>
      <c r="L653" s="8">
        <v>8.75</v>
      </c>
      <c r="M653" s="24">
        <f t="shared" si="65"/>
        <v>133.75</v>
      </c>
      <c r="N653" s="24">
        <f>SUM(G653+M653)</f>
        <v>267.5</v>
      </c>
      <c r="O653" s="24">
        <f t="shared" si="61"/>
        <v>267.5</v>
      </c>
      <c r="P653" s="203">
        <v>8.75</v>
      </c>
      <c r="Q653" s="8">
        <v>8.75</v>
      </c>
      <c r="R653" s="8">
        <f t="shared" si="64"/>
        <v>17.5</v>
      </c>
    </row>
    <row r="654" spans="1:18" ht="24" customHeight="1" x14ac:dyDescent="0.4">
      <c r="A654" s="10">
        <v>650</v>
      </c>
      <c r="B654" s="4">
        <v>5920006660</v>
      </c>
      <c r="C654" s="3" t="s">
        <v>81</v>
      </c>
      <c r="D654" s="5" t="s">
        <v>2173</v>
      </c>
      <c r="E654" s="5" t="s">
        <v>82</v>
      </c>
      <c r="F654" s="3" t="s">
        <v>18</v>
      </c>
      <c r="G654" s="7">
        <v>0</v>
      </c>
      <c r="H654" s="7">
        <v>0</v>
      </c>
      <c r="I654" s="144">
        <v>26</v>
      </c>
      <c r="J654" s="7">
        <v>3.5</v>
      </c>
      <c r="K654" s="8">
        <f t="shared" si="62"/>
        <v>91</v>
      </c>
      <c r="L654" s="8">
        <f t="shared" si="63"/>
        <v>6.370000000000001</v>
      </c>
      <c r="M654" s="24">
        <f t="shared" si="65"/>
        <v>97.37</v>
      </c>
      <c r="N654" s="24">
        <f t="shared" si="60"/>
        <v>97.37</v>
      </c>
      <c r="O654" s="24">
        <f t="shared" si="61"/>
        <v>97.37</v>
      </c>
      <c r="P654" s="203">
        <v>0</v>
      </c>
      <c r="Q654" s="8">
        <v>6.37</v>
      </c>
      <c r="R654" s="8">
        <f t="shared" si="64"/>
        <v>6.37</v>
      </c>
    </row>
    <row r="655" spans="1:18" ht="24" customHeight="1" x14ac:dyDescent="0.4">
      <c r="A655" s="10">
        <v>651</v>
      </c>
      <c r="B655" s="4">
        <v>5920006661</v>
      </c>
      <c r="C655" s="3" t="s">
        <v>83</v>
      </c>
      <c r="D655" s="5" t="s">
        <v>84</v>
      </c>
      <c r="E655" s="5" t="s">
        <v>85</v>
      </c>
      <c r="F655" s="3" t="s">
        <v>3464</v>
      </c>
      <c r="G655" s="7">
        <v>396.99</v>
      </c>
      <c r="H655" s="7">
        <v>25.99</v>
      </c>
      <c r="I655" s="144">
        <v>15</v>
      </c>
      <c r="J655" s="7">
        <v>3.5</v>
      </c>
      <c r="K655" s="8">
        <f t="shared" si="62"/>
        <v>52.5</v>
      </c>
      <c r="L655" s="8">
        <f t="shared" si="63"/>
        <v>3.6750000000000003</v>
      </c>
      <c r="M655" s="24">
        <f t="shared" si="65"/>
        <v>56.18</v>
      </c>
      <c r="N655" s="24">
        <f t="shared" si="60"/>
        <v>453.17</v>
      </c>
      <c r="O655" s="24">
        <f t="shared" si="61"/>
        <v>453.17</v>
      </c>
      <c r="P655" s="203">
        <v>25.99</v>
      </c>
      <c r="Q655" s="8">
        <v>3.68</v>
      </c>
      <c r="R655" s="8">
        <f t="shared" si="64"/>
        <v>29.669999999999998</v>
      </c>
    </row>
    <row r="656" spans="1:18" ht="24" customHeight="1" x14ac:dyDescent="0.4">
      <c r="A656" s="10">
        <v>652</v>
      </c>
      <c r="B656" s="4">
        <v>5920006662</v>
      </c>
      <c r="C656" s="3" t="s">
        <v>86</v>
      </c>
      <c r="D656" s="5" t="s">
        <v>87</v>
      </c>
      <c r="E656" s="5" t="s">
        <v>88</v>
      </c>
      <c r="F656" s="11" t="s">
        <v>18</v>
      </c>
      <c r="G656" s="7">
        <v>0</v>
      </c>
      <c r="H656" s="7">
        <v>0</v>
      </c>
      <c r="I656" s="144">
        <v>29</v>
      </c>
      <c r="J656" s="7">
        <v>3.5</v>
      </c>
      <c r="K656" s="8">
        <f t="shared" si="62"/>
        <v>101.5</v>
      </c>
      <c r="L656" s="8">
        <f t="shared" si="63"/>
        <v>7.1050000000000004</v>
      </c>
      <c r="M656" s="24">
        <f t="shared" si="65"/>
        <v>108.61</v>
      </c>
      <c r="N656" s="24">
        <f t="shared" si="60"/>
        <v>108.61</v>
      </c>
      <c r="O656" s="24">
        <f t="shared" si="61"/>
        <v>108.61</v>
      </c>
      <c r="P656" s="203">
        <v>0</v>
      </c>
      <c r="Q656" s="8">
        <v>7.11</v>
      </c>
      <c r="R656" s="8">
        <f t="shared" si="64"/>
        <v>7.11</v>
      </c>
    </row>
    <row r="657" spans="1:18" ht="24" customHeight="1" x14ac:dyDescent="0.4">
      <c r="A657" s="10">
        <v>653</v>
      </c>
      <c r="B657" s="4">
        <v>5920006663</v>
      </c>
      <c r="C657" s="3" t="s">
        <v>74</v>
      </c>
      <c r="D657" s="5" t="s">
        <v>79</v>
      </c>
      <c r="E657" s="5" t="s">
        <v>75</v>
      </c>
      <c r="F657" s="3" t="s">
        <v>3464</v>
      </c>
      <c r="G657" s="7">
        <v>606.71</v>
      </c>
      <c r="H657" s="7">
        <v>39.71</v>
      </c>
      <c r="I657" s="144">
        <v>23</v>
      </c>
      <c r="J657" s="7">
        <v>3.5</v>
      </c>
      <c r="K657" s="8">
        <f t="shared" si="62"/>
        <v>80.5</v>
      </c>
      <c r="L657" s="8">
        <f t="shared" si="63"/>
        <v>5.6350000000000007</v>
      </c>
      <c r="M657" s="24">
        <f t="shared" si="65"/>
        <v>86.14</v>
      </c>
      <c r="N657" s="24">
        <f t="shared" si="60"/>
        <v>692.85</v>
      </c>
      <c r="O657" s="24">
        <f t="shared" si="61"/>
        <v>692.85</v>
      </c>
      <c r="P657" s="203">
        <v>39.71</v>
      </c>
      <c r="Q657" s="8">
        <v>5.64</v>
      </c>
      <c r="R657" s="8">
        <f t="shared" si="64"/>
        <v>45.35</v>
      </c>
    </row>
    <row r="658" spans="1:18" ht="24" customHeight="1" x14ac:dyDescent="0.4">
      <c r="A658" s="10">
        <v>654</v>
      </c>
      <c r="B658" s="4">
        <v>5920006664</v>
      </c>
      <c r="C658" s="3" t="s">
        <v>76</v>
      </c>
      <c r="D658" s="5" t="s">
        <v>79</v>
      </c>
      <c r="E658" s="5" t="s">
        <v>77</v>
      </c>
      <c r="F658" s="3" t="s">
        <v>3465</v>
      </c>
      <c r="G658" s="7">
        <v>176.02</v>
      </c>
      <c r="H658" s="7">
        <v>11.52</v>
      </c>
      <c r="I658" s="144">
        <v>41</v>
      </c>
      <c r="J658" s="7">
        <v>3.5</v>
      </c>
      <c r="K658" s="8">
        <f t="shared" si="62"/>
        <v>143.5</v>
      </c>
      <c r="L658" s="8">
        <f t="shared" si="63"/>
        <v>10.045000000000002</v>
      </c>
      <c r="M658" s="24">
        <f t="shared" si="65"/>
        <v>153.54999999999998</v>
      </c>
      <c r="N658" s="24">
        <f t="shared" si="60"/>
        <v>329.57</v>
      </c>
      <c r="O658" s="24">
        <f t="shared" si="61"/>
        <v>329.57</v>
      </c>
      <c r="P658" s="203">
        <v>11.52</v>
      </c>
      <c r="Q658" s="8">
        <v>10.050000000000001</v>
      </c>
      <c r="R658" s="8">
        <f t="shared" si="64"/>
        <v>21.57</v>
      </c>
    </row>
    <row r="659" spans="1:18" ht="24" customHeight="1" x14ac:dyDescent="0.4">
      <c r="A659" s="10">
        <v>655</v>
      </c>
      <c r="B659" s="4">
        <v>5920006665</v>
      </c>
      <c r="C659" s="3" t="s">
        <v>98</v>
      </c>
      <c r="D659" s="5" t="s">
        <v>99</v>
      </c>
      <c r="E659" s="5" t="s">
        <v>100</v>
      </c>
      <c r="F659" s="3" t="s">
        <v>18</v>
      </c>
      <c r="G659" s="7">
        <v>0</v>
      </c>
      <c r="H659" s="7">
        <v>0</v>
      </c>
      <c r="I659" s="144">
        <v>32</v>
      </c>
      <c r="J659" s="7">
        <v>3.5</v>
      </c>
      <c r="K659" s="8">
        <f t="shared" si="62"/>
        <v>112</v>
      </c>
      <c r="L659" s="8">
        <f t="shared" si="63"/>
        <v>7.8400000000000007</v>
      </c>
      <c r="M659" s="24">
        <f t="shared" si="65"/>
        <v>119.84</v>
      </c>
      <c r="N659" s="24">
        <f t="shared" si="60"/>
        <v>119.84</v>
      </c>
      <c r="O659" s="24">
        <f t="shared" si="61"/>
        <v>119.84</v>
      </c>
      <c r="P659" s="203">
        <v>0</v>
      </c>
      <c r="Q659" s="8">
        <v>7.84</v>
      </c>
      <c r="R659" s="8">
        <f t="shared" si="64"/>
        <v>7.84</v>
      </c>
    </row>
    <row r="660" spans="1:18" ht="24" customHeight="1" x14ac:dyDescent="0.4">
      <c r="A660" s="10">
        <v>656</v>
      </c>
      <c r="B660" s="4">
        <v>5920006666</v>
      </c>
      <c r="C660" s="3" t="s">
        <v>95</v>
      </c>
      <c r="D660" s="5" t="s">
        <v>96</v>
      </c>
      <c r="E660" s="5" t="s">
        <v>97</v>
      </c>
      <c r="F660" s="3" t="s">
        <v>3464</v>
      </c>
      <c r="G660" s="7">
        <v>220.97</v>
      </c>
      <c r="H660" s="7">
        <v>14.47</v>
      </c>
      <c r="I660" s="144">
        <v>6</v>
      </c>
      <c r="J660" s="7">
        <v>3.5</v>
      </c>
      <c r="K660" s="8">
        <f t="shared" si="62"/>
        <v>21</v>
      </c>
      <c r="L660" s="8">
        <f t="shared" si="63"/>
        <v>1.4700000000000002</v>
      </c>
      <c r="M660" s="24">
        <f t="shared" si="65"/>
        <v>22.47</v>
      </c>
      <c r="N660" s="24">
        <f t="shared" si="60"/>
        <v>243.44</v>
      </c>
      <c r="O660" s="24">
        <f t="shared" si="61"/>
        <v>243.44</v>
      </c>
      <c r="P660" s="203">
        <v>14.47</v>
      </c>
      <c r="Q660" s="8">
        <v>1.47</v>
      </c>
      <c r="R660" s="8">
        <f t="shared" si="64"/>
        <v>15.940000000000001</v>
      </c>
    </row>
    <row r="661" spans="1:18" ht="24" customHeight="1" x14ac:dyDescent="0.4">
      <c r="A661" s="10">
        <v>657</v>
      </c>
      <c r="B661" s="4">
        <v>5920006667</v>
      </c>
      <c r="C661" s="3" t="s">
        <v>101</v>
      </c>
      <c r="D661" s="5" t="s">
        <v>102</v>
      </c>
      <c r="E661" s="5" t="s">
        <v>103</v>
      </c>
      <c r="F661" s="3" t="s">
        <v>3469</v>
      </c>
      <c r="G661" s="7">
        <v>1089.8</v>
      </c>
      <c r="H661" s="7">
        <v>71.3</v>
      </c>
      <c r="I661" s="144">
        <v>62</v>
      </c>
      <c r="J661" s="7">
        <v>3.5</v>
      </c>
      <c r="K661" s="8">
        <f t="shared" si="62"/>
        <v>217</v>
      </c>
      <c r="L661" s="8">
        <f t="shared" si="63"/>
        <v>15.190000000000001</v>
      </c>
      <c r="M661" s="24">
        <f t="shared" si="65"/>
        <v>232.19</v>
      </c>
      <c r="N661" s="24">
        <f t="shared" si="60"/>
        <v>1321.99</v>
      </c>
      <c r="O661" s="24">
        <f t="shared" si="61"/>
        <v>1321.99</v>
      </c>
      <c r="P661" s="203">
        <v>71.3</v>
      </c>
      <c r="Q661" s="8">
        <v>15.19</v>
      </c>
      <c r="R661" s="8">
        <f t="shared" si="64"/>
        <v>86.49</v>
      </c>
    </row>
    <row r="662" spans="1:18" ht="24" customHeight="1" x14ac:dyDescent="0.4">
      <c r="A662" s="10">
        <v>658</v>
      </c>
      <c r="B662" s="4">
        <v>5920006668</v>
      </c>
      <c r="C662" s="3" t="s">
        <v>2150</v>
      </c>
      <c r="D662" s="5" t="s">
        <v>2151</v>
      </c>
      <c r="E662" s="5" t="s">
        <v>2152</v>
      </c>
      <c r="F662" s="3" t="s">
        <v>3471</v>
      </c>
      <c r="G662" s="7">
        <v>194.75</v>
      </c>
      <c r="H662" s="7">
        <v>12.75</v>
      </c>
      <c r="I662" s="144">
        <v>29</v>
      </c>
      <c r="J662" s="7">
        <v>3.5</v>
      </c>
      <c r="K662" s="8">
        <f t="shared" si="62"/>
        <v>101.5</v>
      </c>
      <c r="L662" s="8">
        <f t="shared" si="63"/>
        <v>7.1050000000000004</v>
      </c>
      <c r="M662" s="24">
        <f t="shared" si="65"/>
        <v>108.61</v>
      </c>
      <c r="N662" s="24">
        <f t="shared" si="60"/>
        <v>303.36</v>
      </c>
      <c r="O662" s="24">
        <f t="shared" si="61"/>
        <v>303.36</v>
      </c>
      <c r="P662" s="203">
        <v>12.75</v>
      </c>
      <c r="Q662" s="8">
        <v>7.11</v>
      </c>
      <c r="R662" s="8">
        <f t="shared" si="64"/>
        <v>19.86</v>
      </c>
    </row>
    <row r="663" spans="1:18" ht="24" customHeight="1" x14ac:dyDescent="0.4">
      <c r="A663" s="10">
        <v>659</v>
      </c>
      <c r="B663" s="4">
        <v>5920006669</v>
      </c>
      <c r="C663" s="3" t="s">
        <v>2374</v>
      </c>
      <c r="D663" s="5" t="s">
        <v>102</v>
      </c>
      <c r="E663" s="5" t="s">
        <v>2669</v>
      </c>
      <c r="F663" s="3" t="s">
        <v>3465</v>
      </c>
      <c r="G663" s="7">
        <v>217.21</v>
      </c>
      <c r="H663" s="7">
        <v>14.21</v>
      </c>
      <c r="I663" s="144">
        <v>0</v>
      </c>
      <c r="J663" s="7">
        <v>3.5</v>
      </c>
      <c r="K663" s="8">
        <f t="shared" si="62"/>
        <v>0</v>
      </c>
      <c r="L663" s="8">
        <f t="shared" si="63"/>
        <v>0</v>
      </c>
      <c r="M663" s="24">
        <f t="shared" si="65"/>
        <v>0</v>
      </c>
      <c r="N663" s="24">
        <f t="shared" si="60"/>
        <v>217.21</v>
      </c>
      <c r="O663" s="24">
        <f t="shared" si="61"/>
        <v>217.21</v>
      </c>
      <c r="P663" s="203">
        <v>14.21</v>
      </c>
      <c r="Q663" s="8">
        <v>0</v>
      </c>
      <c r="R663" s="8">
        <f t="shared" si="64"/>
        <v>14.21</v>
      </c>
    </row>
    <row r="664" spans="1:18" ht="24" customHeight="1" x14ac:dyDescent="0.4">
      <c r="A664" s="10">
        <v>660</v>
      </c>
      <c r="B664" s="4">
        <v>5920006670</v>
      </c>
      <c r="C664" s="3" t="s">
        <v>104</v>
      </c>
      <c r="D664" s="5" t="s">
        <v>105</v>
      </c>
      <c r="E664" s="5" t="s">
        <v>106</v>
      </c>
      <c r="F664" s="3" t="s">
        <v>18</v>
      </c>
      <c r="G664" s="7">
        <v>0</v>
      </c>
      <c r="H664" s="7">
        <v>0</v>
      </c>
      <c r="I664" s="144">
        <v>61</v>
      </c>
      <c r="J664" s="7">
        <v>3.5</v>
      </c>
      <c r="K664" s="8">
        <f t="shared" si="62"/>
        <v>213.5</v>
      </c>
      <c r="L664" s="8">
        <f t="shared" si="63"/>
        <v>14.945000000000002</v>
      </c>
      <c r="M664" s="24">
        <f t="shared" si="65"/>
        <v>228.45</v>
      </c>
      <c r="N664" s="24">
        <f t="shared" si="60"/>
        <v>228.45</v>
      </c>
      <c r="O664" s="24">
        <f t="shared" si="61"/>
        <v>228.45</v>
      </c>
      <c r="P664" s="203">
        <v>0</v>
      </c>
      <c r="Q664" s="8">
        <v>14.95</v>
      </c>
      <c r="R664" s="8">
        <f t="shared" si="64"/>
        <v>14.95</v>
      </c>
    </row>
    <row r="665" spans="1:18" ht="24" customHeight="1" x14ac:dyDescent="0.4">
      <c r="A665" s="10">
        <v>661</v>
      </c>
      <c r="B665" s="4">
        <v>5920006671</v>
      </c>
      <c r="C665" s="3" t="s">
        <v>107</v>
      </c>
      <c r="D665" s="5" t="s">
        <v>108</v>
      </c>
      <c r="E665" s="5" t="s">
        <v>109</v>
      </c>
      <c r="F665" s="3" t="s">
        <v>3464</v>
      </c>
      <c r="G665" s="7">
        <v>1498.01</v>
      </c>
      <c r="H665" s="7">
        <v>98.01</v>
      </c>
      <c r="I665" s="144">
        <v>56</v>
      </c>
      <c r="J665" s="7">
        <v>3.5</v>
      </c>
      <c r="K665" s="8">
        <f t="shared" si="62"/>
        <v>196</v>
      </c>
      <c r="L665" s="8">
        <f t="shared" si="63"/>
        <v>13.72</v>
      </c>
      <c r="M665" s="24">
        <f t="shared" si="65"/>
        <v>209.72</v>
      </c>
      <c r="N665" s="24">
        <f t="shared" si="60"/>
        <v>1707.73</v>
      </c>
      <c r="O665" s="24">
        <f t="shared" si="61"/>
        <v>1707.73</v>
      </c>
      <c r="P665" s="203">
        <v>98.01</v>
      </c>
      <c r="Q665" s="8">
        <v>13.72</v>
      </c>
      <c r="R665" s="8">
        <f t="shared" si="64"/>
        <v>111.73</v>
      </c>
    </row>
    <row r="666" spans="1:18" ht="24" customHeight="1" x14ac:dyDescent="0.4">
      <c r="A666" s="10">
        <v>662</v>
      </c>
      <c r="B666" s="4">
        <v>5920006672</v>
      </c>
      <c r="C666" s="3" t="s">
        <v>117</v>
      </c>
      <c r="D666" s="5" t="s">
        <v>118</v>
      </c>
      <c r="E666" s="5" t="s">
        <v>119</v>
      </c>
      <c r="F666" s="3" t="s">
        <v>3465</v>
      </c>
      <c r="G666" s="7">
        <v>29.96</v>
      </c>
      <c r="H666" s="7">
        <v>1.96</v>
      </c>
      <c r="I666" s="144">
        <v>6</v>
      </c>
      <c r="J666" s="7">
        <v>3.5</v>
      </c>
      <c r="K666" s="8">
        <f t="shared" si="62"/>
        <v>21</v>
      </c>
      <c r="L666" s="8">
        <f t="shared" si="63"/>
        <v>1.4700000000000002</v>
      </c>
      <c r="M666" s="24">
        <f t="shared" si="65"/>
        <v>22.47</v>
      </c>
      <c r="N666" s="24">
        <f t="shared" si="60"/>
        <v>52.43</v>
      </c>
      <c r="O666" s="24">
        <f t="shared" si="61"/>
        <v>52.43</v>
      </c>
      <c r="P666" s="203">
        <v>1.96</v>
      </c>
      <c r="Q666" s="8">
        <v>1.47</v>
      </c>
      <c r="R666" s="8">
        <f t="shared" si="64"/>
        <v>3.4299999999999997</v>
      </c>
    </row>
    <row r="667" spans="1:18" ht="24" customHeight="1" x14ac:dyDescent="0.4">
      <c r="A667" s="10">
        <v>663</v>
      </c>
      <c r="B667" s="4">
        <v>5920006673</v>
      </c>
      <c r="C667" s="3" t="s">
        <v>120</v>
      </c>
      <c r="D667" s="5" t="s">
        <v>118</v>
      </c>
      <c r="E667" s="5" t="s">
        <v>121</v>
      </c>
      <c r="F667" s="3" t="s">
        <v>3469</v>
      </c>
      <c r="G667" s="7">
        <v>127.34</v>
      </c>
      <c r="H667" s="7">
        <v>8.34</v>
      </c>
      <c r="I667" s="144">
        <v>0</v>
      </c>
      <c r="J667" s="7">
        <v>3.5</v>
      </c>
      <c r="K667" s="8">
        <f t="shared" si="62"/>
        <v>0</v>
      </c>
      <c r="L667" s="8">
        <f t="shared" si="63"/>
        <v>0</v>
      </c>
      <c r="M667" s="24">
        <f t="shared" si="65"/>
        <v>0</v>
      </c>
      <c r="N667" s="24">
        <f t="shared" si="60"/>
        <v>127.34</v>
      </c>
      <c r="O667" s="24">
        <f t="shared" si="61"/>
        <v>127.34</v>
      </c>
      <c r="P667" s="203">
        <v>8.34</v>
      </c>
      <c r="Q667" s="8">
        <v>0</v>
      </c>
      <c r="R667" s="8">
        <f t="shared" si="64"/>
        <v>8.34</v>
      </c>
    </row>
    <row r="668" spans="1:18" ht="24" customHeight="1" x14ac:dyDescent="0.4">
      <c r="A668" s="10">
        <v>664</v>
      </c>
      <c r="B668" s="4">
        <v>5920006674</v>
      </c>
      <c r="C668" s="3" t="s">
        <v>125</v>
      </c>
      <c r="D668" s="5" t="s">
        <v>126</v>
      </c>
      <c r="E668" s="5" t="s">
        <v>127</v>
      </c>
      <c r="F668" s="3" t="s">
        <v>3464</v>
      </c>
      <c r="G668" s="7">
        <v>44.96</v>
      </c>
      <c r="H668" s="7">
        <v>2.96</v>
      </c>
      <c r="I668" s="144">
        <v>0</v>
      </c>
      <c r="J668" s="7">
        <v>3.5</v>
      </c>
      <c r="K668" s="8">
        <f t="shared" si="62"/>
        <v>0</v>
      </c>
      <c r="L668" s="8">
        <f t="shared" si="63"/>
        <v>0</v>
      </c>
      <c r="M668" s="24">
        <f t="shared" si="65"/>
        <v>0</v>
      </c>
      <c r="N668" s="24">
        <f t="shared" si="60"/>
        <v>44.96</v>
      </c>
      <c r="O668" s="24">
        <f t="shared" si="61"/>
        <v>44.96</v>
      </c>
      <c r="P668" s="203">
        <v>2.96</v>
      </c>
      <c r="Q668" s="8">
        <v>0</v>
      </c>
      <c r="R668" s="8">
        <f t="shared" si="64"/>
        <v>2.96</v>
      </c>
    </row>
    <row r="669" spans="1:18" ht="24" customHeight="1" x14ac:dyDescent="0.4">
      <c r="A669" s="10">
        <v>665</v>
      </c>
      <c r="B669" s="4">
        <v>5920006675</v>
      </c>
      <c r="C669" s="3" t="s">
        <v>128</v>
      </c>
      <c r="D669" s="5" t="s">
        <v>129</v>
      </c>
      <c r="E669" s="5" t="s">
        <v>130</v>
      </c>
      <c r="F669" s="3" t="s">
        <v>3464</v>
      </c>
      <c r="G669" s="7">
        <v>179.77</v>
      </c>
      <c r="H669" s="7">
        <v>11.77</v>
      </c>
      <c r="I669" s="144">
        <v>38</v>
      </c>
      <c r="J669" s="7">
        <v>3.5</v>
      </c>
      <c r="K669" s="8">
        <f t="shared" si="62"/>
        <v>133</v>
      </c>
      <c r="L669" s="8">
        <f t="shared" si="63"/>
        <v>9.31</v>
      </c>
      <c r="M669" s="24">
        <f t="shared" si="65"/>
        <v>142.31</v>
      </c>
      <c r="N669" s="24">
        <f t="shared" si="60"/>
        <v>322.08000000000004</v>
      </c>
      <c r="O669" s="24">
        <f t="shared" si="61"/>
        <v>322.08000000000004</v>
      </c>
      <c r="P669" s="203">
        <v>11.77</v>
      </c>
      <c r="Q669" s="8">
        <v>9.31</v>
      </c>
      <c r="R669" s="8">
        <f t="shared" si="64"/>
        <v>21.08</v>
      </c>
    </row>
    <row r="670" spans="1:18" ht="24" customHeight="1" x14ac:dyDescent="0.4">
      <c r="A670" s="10">
        <v>666</v>
      </c>
      <c r="B670" s="4">
        <v>5920006676</v>
      </c>
      <c r="C670" s="3" t="s">
        <v>122</v>
      </c>
      <c r="D670" s="5" t="s">
        <v>123</v>
      </c>
      <c r="E670" s="5" t="s">
        <v>124</v>
      </c>
      <c r="F670" s="3" t="s">
        <v>3464</v>
      </c>
      <c r="G670" s="7">
        <v>823.91</v>
      </c>
      <c r="H670" s="7">
        <v>53.91</v>
      </c>
      <c r="I670" s="144">
        <v>31</v>
      </c>
      <c r="J670" s="7">
        <v>3.5</v>
      </c>
      <c r="K670" s="8">
        <f t="shared" si="62"/>
        <v>108.5</v>
      </c>
      <c r="L670" s="8">
        <f t="shared" si="63"/>
        <v>7.5950000000000006</v>
      </c>
      <c r="M670" s="24">
        <f t="shared" si="65"/>
        <v>116.10000000000001</v>
      </c>
      <c r="N670" s="24">
        <f t="shared" si="60"/>
        <v>940.01</v>
      </c>
      <c r="O670" s="24">
        <f t="shared" si="61"/>
        <v>940.01</v>
      </c>
      <c r="P670" s="203">
        <v>53.91</v>
      </c>
      <c r="Q670" s="8">
        <v>7.6</v>
      </c>
      <c r="R670" s="8">
        <f t="shared" si="64"/>
        <v>61.51</v>
      </c>
    </row>
    <row r="671" spans="1:18" ht="24" customHeight="1" x14ac:dyDescent="0.4">
      <c r="A671" s="10">
        <v>667</v>
      </c>
      <c r="B671" s="4">
        <v>5920006677</v>
      </c>
      <c r="C671" s="3" t="s">
        <v>131</v>
      </c>
      <c r="D671" s="5" t="s">
        <v>2177</v>
      </c>
      <c r="E671" s="5" t="s">
        <v>132</v>
      </c>
      <c r="F671" s="11" t="s">
        <v>3464</v>
      </c>
      <c r="G671" s="7">
        <v>831.41</v>
      </c>
      <c r="H671" s="7">
        <v>54.41</v>
      </c>
      <c r="I671" s="144">
        <v>46</v>
      </c>
      <c r="J671" s="7">
        <v>3.5</v>
      </c>
      <c r="K671" s="8">
        <f t="shared" si="62"/>
        <v>161</v>
      </c>
      <c r="L671" s="8">
        <f t="shared" si="63"/>
        <v>11.270000000000001</v>
      </c>
      <c r="M671" s="24">
        <f t="shared" si="65"/>
        <v>172.27</v>
      </c>
      <c r="N671" s="24">
        <f t="shared" si="60"/>
        <v>1003.68</v>
      </c>
      <c r="O671" s="24">
        <f t="shared" si="61"/>
        <v>1003.68</v>
      </c>
      <c r="P671" s="203">
        <v>54.41</v>
      </c>
      <c r="Q671" s="8">
        <v>11.27</v>
      </c>
      <c r="R671" s="8">
        <f t="shared" si="64"/>
        <v>65.679999999999993</v>
      </c>
    </row>
    <row r="672" spans="1:18" ht="24" customHeight="1" x14ac:dyDescent="0.4">
      <c r="A672" s="10">
        <v>668</v>
      </c>
      <c r="B672" s="4">
        <v>5920006678</v>
      </c>
      <c r="C672" s="3" t="s">
        <v>112</v>
      </c>
      <c r="D672" s="5" t="s">
        <v>113</v>
      </c>
      <c r="E672" s="5" t="s">
        <v>114</v>
      </c>
      <c r="F672" s="3" t="s">
        <v>3464</v>
      </c>
      <c r="G672" s="7">
        <v>2629</v>
      </c>
      <c r="H672" s="7">
        <v>172</v>
      </c>
      <c r="I672" s="144">
        <v>14</v>
      </c>
      <c r="J672" s="7">
        <v>3.5</v>
      </c>
      <c r="K672" s="8">
        <f t="shared" si="62"/>
        <v>49</v>
      </c>
      <c r="L672" s="8">
        <f t="shared" si="63"/>
        <v>3.43</v>
      </c>
      <c r="M672" s="24">
        <f t="shared" si="65"/>
        <v>52.43</v>
      </c>
      <c r="N672" s="24">
        <f t="shared" si="60"/>
        <v>2681.43</v>
      </c>
      <c r="O672" s="24">
        <f t="shared" si="61"/>
        <v>2681.43</v>
      </c>
      <c r="P672" s="203">
        <v>172</v>
      </c>
      <c r="Q672" s="8">
        <v>3.43</v>
      </c>
      <c r="R672" s="8">
        <f t="shared" si="64"/>
        <v>175.43</v>
      </c>
    </row>
    <row r="673" spans="1:18" ht="24" customHeight="1" x14ac:dyDescent="0.4">
      <c r="A673" s="10">
        <v>669</v>
      </c>
      <c r="B673" s="4">
        <v>5920006679</v>
      </c>
      <c r="C673" s="3" t="s">
        <v>751</v>
      </c>
      <c r="D673" s="5" t="s">
        <v>752</v>
      </c>
      <c r="E673" s="5" t="s">
        <v>753</v>
      </c>
      <c r="F673" s="3" t="s">
        <v>3464</v>
      </c>
      <c r="G673" s="7">
        <v>153.55000000000001</v>
      </c>
      <c r="H673" s="7">
        <v>10.050000000000001</v>
      </c>
      <c r="I673" s="144">
        <v>5</v>
      </c>
      <c r="J673" s="7">
        <v>3.5</v>
      </c>
      <c r="K673" s="8">
        <f t="shared" si="62"/>
        <v>17.5</v>
      </c>
      <c r="L673" s="8">
        <f t="shared" si="63"/>
        <v>1.2250000000000001</v>
      </c>
      <c r="M673" s="24">
        <f t="shared" si="65"/>
        <v>18.73</v>
      </c>
      <c r="N673" s="24">
        <f t="shared" si="60"/>
        <v>172.28</v>
      </c>
      <c r="O673" s="24">
        <f t="shared" si="61"/>
        <v>172.28</v>
      </c>
      <c r="P673" s="203">
        <v>10.050000000000001</v>
      </c>
      <c r="Q673" s="8">
        <v>1.23</v>
      </c>
      <c r="R673" s="8">
        <f t="shared" si="64"/>
        <v>11.280000000000001</v>
      </c>
    </row>
    <row r="674" spans="1:18" ht="24" customHeight="1" x14ac:dyDescent="0.4">
      <c r="A674" s="10">
        <v>670</v>
      </c>
      <c r="B674" s="4">
        <v>5920006680</v>
      </c>
      <c r="C674" s="3" t="s">
        <v>1445</v>
      </c>
      <c r="D674" s="5" t="s">
        <v>2204</v>
      </c>
      <c r="E674" s="5" t="s">
        <v>2307</v>
      </c>
      <c r="F674" s="3" t="s">
        <v>3466</v>
      </c>
      <c r="G674" s="7">
        <v>1003.67</v>
      </c>
      <c r="H674" s="7">
        <v>65.67</v>
      </c>
      <c r="I674" s="144">
        <v>46</v>
      </c>
      <c r="J674" s="7">
        <v>3.5</v>
      </c>
      <c r="K674" s="8">
        <f t="shared" si="62"/>
        <v>161</v>
      </c>
      <c r="L674" s="8">
        <f t="shared" si="63"/>
        <v>11.270000000000001</v>
      </c>
      <c r="M674" s="24">
        <f t="shared" si="65"/>
        <v>172.27</v>
      </c>
      <c r="N674" s="24">
        <f t="shared" si="60"/>
        <v>1175.94</v>
      </c>
      <c r="O674" s="24">
        <f t="shared" si="61"/>
        <v>1175.94</v>
      </c>
      <c r="P674" s="203">
        <v>65.67</v>
      </c>
      <c r="Q674" s="8">
        <v>11.27</v>
      </c>
      <c r="R674" s="8">
        <f t="shared" si="64"/>
        <v>76.94</v>
      </c>
    </row>
    <row r="675" spans="1:18" ht="24" customHeight="1" x14ac:dyDescent="0.4">
      <c r="A675" s="10">
        <v>671</v>
      </c>
      <c r="B675" s="4">
        <v>5920006681</v>
      </c>
      <c r="C675" s="3" t="s">
        <v>2142</v>
      </c>
      <c r="D675" s="5" t="s">
        <v>2143</v>
      </c>
      <c r="E675" s="5" t="s">
        <v>2356</v>
      </c>
      <c r="F675" s="3" t="s">
        <v>3467</v>
      </c>
      <c r="G675" s="7">
        <v>505.58</v>
      </c>
      <c r="H675" s="7">
        <v>33.08</v>
      </c>
      <c r="I675" s="144">
        <v>43</v>
      </c>
      <c r="J675" s="7">
        <v>3.5</v>
      </c>
      <c r="K675" s="8">
        <f t="shared" si="62"/>
        <v>150.5</v>
      </c>
      <c r="L675" s="8">
        <f t="shared" si="63"/>
        <v>10.535</v>
      </c>
      <c r="M675" s="24">
        <f t="shared" si="65"/>
        <v>161.04</v>
      </c>
      <c r="N675" s="24">
        <f t="shared" si="60"/>
        <v>666.62</v>
      </c>
      <c r="O675" s="24">
        <f t="shared" si="61"/>
        <v>666.62</v>
      </c>
      <c r="P675" s="203">
        <v>33.08</v>
      </c>
      <c r="Q675" s="8">
        <v>10.54</v>
      </c>
      <c r="R675" s="8">
        <f t="shared" si="64"/>
        <v>43.62</v>
      </c>
    </row>
    <row r="676" spans="1:18" ht="24" customHeight="1" x14ac:dyDescent="0.4">
      <c r="A676" s="10">
        <v>672</v>
      </c>
      <c r="B676" s="4">
        <v>5920006682</v>
      </c>
      <c r="C676" s="3" t="s">
        <v>691</v>
      </c>
      <c r="D676" s="5" t="s">
        <v>692</v>
      </c>
      <c r="E676" s="5" t="s">
        <v>693</v>
      </c>
      <c r="F676" s="3" t="s">
        <v>3464</v>
      </c>
      <c r="G676" s="7">
        <v>666.62</v>
      </c>
      <c r="H676" s="7">
        <v>43.62</v>
      </c>
      <c r="I676" s="144">
        <v>26</v>
      </c>
      <c r="J676" s="7">
        <v>3.5</v>
      </c>
      <c r="K676" s="8">
        <f t="shared" si="62"/>
        <v>91</v>
      </c>
      <c r="L676" s="8">
        <f t="shared" si="63"/>
        <v>6.370000000000001</v>
      </c>
      <c r="M676" s="24">
        <f t="shared" si="65"/>
        <v>97.37</v>
      </c>
      <c r="N676" s="24">
        <f t="shared" si="60"/>
        <v>763.99</v>
      </c>
      <c r="O676" s="24">
        <f t="shared" si="61"/>
        <v>763.99</v>
      </c>
      <c r="P676" s="203">
        <v>43.62</v>
      </c>
      <c r="Q676" s="8">
        <v>6.37</v>
      </c>
      <c r="R676" s="8">
        <f t="shared" si="64"/>
        <v>49.989999999999995</v>
      </c>
    </row>
    <row r="677" spans="1:18" ht="24" customHeight="1" x14ac:dyDescent="0.4">
      <c r="A677" s="10">
        <v>673</v>
      </c>
      <c r="B677" s="4">
        <v>5920006683</v>
      </c>
      <c r="C677" s="3" t="s">
        <v>1732</v>
      </c>
      <c r="D677" s="5" t="s">
        <v>1733</v>
      </c>
      <c r="E677" s="5" t="s">
        <v>1734</v>
      </c>
      <c r="F677" s="3" t="s">
        <v>3464</v>
      </c>
      <c r="G677" s="7">
        <v>1056.0899999999999</v>
      </c>
      <c r="H677" s="7">
        <v>69.09</v>
      </c>
      <c r="I677" s="144">
        <v>38</v>
      </c>
      <c r="J677" s="7">
        <v>3.5</v>
      </c>
      <c r="K677" s="8">
        <f t="shared" si="62"/>
        <v>133</v>
      </c>
      <c r="L677" s="8">
        <f t="shared" si="63"/>
        <v>9.31</v>
      </c>
      <c r="M677" s="24">
        <f t="shared" si="65"/>
        <v>142.31</v>
      </c>
      <c r="N677" s="24">
        <f t="shared" si="60"/>
        <v>1198.3999999999999</v>
      </c>
      <c r="O677" s="24">
        <f t="shared" si="61"/>
        <v>1198.3999999999999</v>
      </c>
      <c r="P677" s="203">
        <v>69.09</v>
      </c>
      <c r="Q677" s="8">
        <v>9.31</v>
      </c>
      <c r="R677" s="8">
        <f t="shared" si="64"/>
        <v>78.400000000000006</v>
      </c>
    </row>
    <row r="678" spans="1:18" ht="24" customHeight="1" x14ac:dyDescent="0.4">
      <c r="A678" s="10">
        <v>674</v>
      </c>
      <c r="B678" s="4">
        <v>5920006684</v>
      </c>
      <c r="C678" s="3" t="s">
        <v>682</v>
      </c>
      <c r="D678" s="5" t="s">
        <v>683</v>
      </c>
      <c r="E678" s="5" t="s">
        <v>684</v>
      </c>
      <c r="F678" s="3" t="s">
        <v>3464</v>
      </c>
      <c r="G678" s="7">
        <v>426.94</v>
      </c>
      <c r="H678" s="7">
        <v>27.94</v>
      </c>
      <c r="I678" s="144">
        <v>14</v>
      </c>
      <c r="J678" s="7">
        <v>3.5</v>
      </c>
      <c r="K678" s="8">
        <f t="shared" si="62"/>
        <v>49</v>
      </c>
      <c r="L678" s="8">
        <f t="shared" si="63"/>
        <v>3.43</v>
      </c>
      <c r="M678" s="24">
        <f t="shared" si="65"/>
        <v>52.43</v>
      </c>
      <c r="N678" s="24">
        <f t="shared" si="60"/>
        <v>479.37</v>
      </c>
      <c r="O678" s="24">
        <f t="shared" si="61"/>
        <v>479.37</v>
      </c>
      <c r="P678" s="203">
        <v>27.94</v>
      </c>
      <c r="Q678" s="8">
        <v>3.43</v>
      </c>
      <c r="R678" s="8">
        <f t="shared" si="64"/>
        <v>31.37</v>
      </c>
    </row>
    <row r="679" spans="1:18" ht="24" customHeight="1" x14ac:dyDescent="0.4">
      <c r="A679" s="10">
        <v>675</v>
      </c>
      <c r="B679" s="4">
        <v>5920006685</v>
      </c>
      <c r="C679" s="3" t="s">
        <v>653</v>
      </c>
      <c r="D679" s="5" t="s">
        <v>654</v>
      </c>
      <c r="E679" s="5" t="s">
        <v>655</v>
      </c>
      <c r="F679" s="3" t="s">
        <v>18</v>
      </c>
      <c r="G679" s="7">
        <v>0</v>
      </c>
      <c r="H679" s="7">
        <f>G679*100/107-G679</f>
        <v>0</v>
      </c>
      <c r="I679" s="144">
        <v>33</v>
      </c>
      <c r="J679" s="7">
        <v>3.5</v>
      </c>
      <c r="K679" s="8">
        <f t="shared" si="62"/>
        <v>115.5</v>
      </c>
      <c r="L679" s="8">
        <f t="shared" si="63"/>
        <v>8.0850000000000009</v>
      </c>
      <c r="M679" s="24">
        <f t="shared" si="65"/>
        <v>123.59</v>
      </c>
      <c r="N679" s="24">
        <f t="shared" si="60"/>
        <v>123.59</v>
      </c>
      <c r="O679" s="24">
        <f t="shared" si="61"/>
        <v>123.59</v>
      </c>
      <c r="P679" s="203">
        <f>O679*100/107-O679</f>
        <v>-8.0853271028037454</v>
      </c>
      <c r="Q679" s="8">
        <v>8.09</v>
      </c>
      <c r="R679" s="8">
        <f t="shared" si="64"/>
        <v>4.6728971962544108E-3</v>
      </c>
    </row>
    <row r="680" spans="1:18" ht="24" customHeight="1" x14ac:dyDescent="0.4">
      <c r="A680" s="10">
        <v>676</v>
      </c>
      <c r="B680" s="4">
        <v>5920006686</v>
      </c>
      <c r="C680" s="3" t="s">
        <v>656</v>
      </c>
      <c r="D680" s="5" t="s">
        <v>654</v>
      </c>
      <c r="E680" s="5" t="s">
        <v>657</v>
      </c>
      <c r="F680" s="3" t="s">
        <v>4078</v>
      </c>
      <c r="G680" s="7">
        <v>254.67</v>
      </c>
      <c r="H680" s="7">
        <v>16.670000000000002</v>
      </c>
      <c r="I680" s="144">
        <v>12</v>
      </c>
      <c r="J680" s="7">
        <v>3.5</v>
      </c>
      <c r="K680" s="8">
        <f t="shared" si="62"/>
        <v>42</v>
      </c>
      <c r="L680" s="8">
        <f t="shared" si="63"/>
        <v>2.9400000000000004</v>
      </c>
      <c r="M680" s="24">
        <f t="shared" si="65"/>
        <v>44.94</v>
      </c>
      <c r="N680" s="24">
        <f t="shared" si="60"/>
        <v>299.61</v>
      </c>
      <c r="O680" s="24">
        <f t="shared" si="61"/>
        <v>299.61</v>
      </c>
      <c r="P680" s="203">
        <v>16.670000000000002</v>
      </c>
      <c r="Q680" s="8">
        <v>2.94</v>
      </c>
      <c r="R680" s="8">
        <f t="shared" si="64"/>
        <v>19.610000000000003</v>
      </c>
    </row>
    <row r="681" spans="1:18" ht="24" customHeight="1" x14ac:dyDescent="0.4">
      <c r="A681" s="10">
        <v>677</v>
      </c>
      <c r="B681" s="4">
        <v>5920006687</v>
      </c>
      <c r="C681" s="3" t="s">
        <v>658</v>
      </c>
      <c r="D681" s="5" t="s">
        <v>659</v>
      </c>
      <c r="E681" s="5" t="s">
        <v>660</v>
      </c>
      <c r="F681" s="3" t="s">
        <v>4078</v>
      </c>
      <c r="G681" s="7">
        <v>1149.72</v>
      </c>
      <c r="H681" s="7">
        <v>75.22</v>
      </c>
      <c r="I681" s="144">
        <v>56</v>
      </c>
      <c r="J681" s="7">
        <v>3.5</v>
      </c>
      <c r="K681" s="8">
        <f t="shared" si="62"/>
        <v>196</v>
      </c>
      <c r="L681" s="8">
        <f t="shared" si="63"/>
        <v>13.72</v>
      </c>
      <c r="M681" s="24">
        <f t="shared" si="65"/>
        <v>209.72</v>
      </c>
      <c r="N681" s="24">
        <f t="shared" si="60"/>
        <v>1359.44</v>
      </c>
      <c r="O681" s="24">
        <f t="shared" si="61"/>
        <v>1359.44</v>
      </c>
      <c r="P681" s="203">
        <v>75.22</v>
      </c>
      <c r="Q681" s="8">
        <v>13.72</v>
      </c>
      <c r="R681" s="8">
        <f t="shared" si="64"/>
        <v>88.94</v>
      </c>
    </row>
    <row r="682" spans="1:18" ht="24" customHeight="1" x14ac:dyDescent="0.4">
      <c r="A682" s="10">
        <v>678</v>
      </c>
      <c r="B682" s="4">
        <v>5920006688</v>
      </c>
      <c r="C682" s="3" t="s">
        <v>661</v>
      </c>
      <c r="D682" s="5" t="s">
        <v>659</v>
      </c>
      <c r="E682" s="5" t="s">
        <v>662</v>
      </c>
      <c r="F682" s="3" t="s">
        <v>3464</v>
      </c>
      <c r="G682" s="7">
        <v>138.57</v>
      </c>
      <c r="H682" s="7">
        <v>9.07</v>
      </c>
      <c r="I682" s="144">
        <v>6</v>
      </c>
      <c r="J682" s="7">
        <v>3.5</v>
      </c>
      <c r="K682" s="8">
        <f t="shared" si="62"/>
        <v>21</v>
      </c>
      <c r="L682" s="8">
        <f t="shared" si="63"/>
        <v>1.4700000000000002</v>
      </c>
      <c r="M682" s="24">
        <f t="shared" si="65"/>
        <v>22.47</v>
      </c>
      <c r="N682" s="24">
        <f t="shared" si="60"/>
        <v>161.04</v>
      </c>
      <c r="O682" s="24">
        <f t="shared" si="61"/>
        <v>161.04</v>
      </c>
      <c r="P682" s="203">
        <v>9.07</v>
      </c>
      <c r="Q682" s="8">
        <v>1.47</v>
      </c>
      <c r="R682" s="8">
        <f t="shared" si="64"/>
        <v>10.540000000000001</v>
      </c>
    </row>
    <row r="683" spans="1:18" ht="24" customHeight="1" x14ac:dyDescent="0.4">
      <c r="A683" s="10">
        <v>679</v>
      </c>
      <c r="B683" s="4">
        <v>5920006689</v>
      </c>
      <c r="C683" s="3" t="s">
        <v>663</v>
      </c>
      <c r="D683" s="5" t="s">
        <v>664</v>
      </c>
      <c r="E683" s="5" t="s">
        <v>665</v>
      </c>
      <c r="F683" s="3" t="s">
        <v>3464</v>
      </c>
      <c r="G683" s="7">
        <v>999.93</v>
      </c>
      <c r="H683" s="7">
        <v>65.430000000000007</v>
      </c>
      <c r="I683" s="144">
        <v>40</v>
      </c>
      <c r="J683" s="7">
        <v>3.5</v>
      </c>
      <c r="K683" s="8">
        <f t="shared" si="62"/>
        <v>140</v>
      </c>
      <c r="L683" s="8">
        <f t="shared" si="63"/>
        <v>9.8000000000000007</v>
      </c>
      <c r="M683" s="24">
        <f t="shared" si="65"/>
        <v>149.80000000000001</v>
      </c>
      <c r="N683" s="24">
        <f t="shared" si="60"/>
        <v>1149.73</v>
      </c>
      <c r="O683" s="24">
        <f t="shared" si="61"/>
        <v>1149.73</v>
      </c>
      <c r="P683" s="203">
        <v>65.430000000000007</v>
      </c>
      <c r="Q683" s="8">
        <v>9.8000000000000007</v>
      </c>
      <c r="R683" s="8">
        <f t="shared" si="64"/>
        <v>75.23</v>
      </c>
    </row>
    <row r="684" spans="1:18" ht="24" customHeight="1" x14ac:dyDescent="0.4">
      <c r="A684" s="10">
        <v>680</v>
      </c>
      <c r="B684" s="4">
        <v>5920006690</v>
      </c>
      <c r="C684" s="3" t="s">
        <v>685</v>
      </c>
      <c r="D684" s="5" t="s">
        <v>2185</v>
      </c>
      <c r="E684" s="5" t="s">
        <v>686</v>
      </c>
      <c r="F684" s="3" t="s">
        <v>3464</v>
      </c>
      <c r="G684" s="7">
        <v>408.22</v>
      </c>
      <c r="H684" s="7">
        <v>26.72</v>
      </c>
      <c r="I684" s="144">
        <v>11</v>
      </c>
      <c r="J684" s="7">
        <v>3.5</v>
      </c>
      <c r="K684" s="8">
        <f t="shared" si="62"/>
        <v>38.5</v>
      </c>
      <c r="L684" s="8">
        <f t="shared" si="63"/>
        <v>2.6950000000000003</v>
      </c>
      <c r="M684" s="24">
        <f t="shared" si="65"/>
        <v>41.199999999999996</v>
      </c>
      <c r="N684" s="24">
        <f t="shared" si="60"/>
        <v>449.42</v>
      </c>
      <c r="O684" s="24">
        <f t="shared" si="61"/>
        <v>449.42</v>
      </c>
      <c r="P684" s="203">
        <v>26.72</v>
      </c>
      <c r="Q684" s="8">
        <v>2.7</v>
      </c>
      <c r="R684" s="8">
        <f t="shared" si="64"/>
        <v>29.419999999999998</v>
      </c>
    </row>
    <row r="685" spans="1:18" ht="24" customHeight="1" x14ac:dyDescent="0.4">
      <c r="A685" s="10">
        <v>681</v>
      </c>
      <c r="B685" s="4">
        <v>5920006691</v>
      </c>
      <c r="C685" s="3" t="s">
        <v>435</v>
      </c>
      <c r="D685" s="5" t="s">
        <v>436</v>
      </c>
      <c r="E685" s="5" t="s">
        <v>437</v>
      </c>
      <c r="F685" s="11" t="s">
        <v>18</v>
      </c>
      <c r="G685" s="7">
        <v>0</v>
      </c>
      <c r="H685" s="7">
        <v>0</v>
      </c>
      <c r="I685" s="144">
        <v>36</v>
      </c>
      <c r="J685" s="7">
        <v>3.5</v>
      </c>
      <c r="K685" s="8">
        <f t="shared" si="62"/>
        <v>126</v>
      </c>
      <c r="L685" s="8">
        <f t="shared" si="63"/>
        <v>8.82</v>
      </c>
      <c r="M685" s="24">
        <f t="shared" si="65"/>
        <v>134.82</v>
      </c>
      <c r="N685" s="24">
        <f t="shared" si="60"/>
        <v>134.82</v>
      </c>
      <c r="O685" s="24">
        <f t="shared" si="61"/>
        <v>134.82</v>
      </c>
      <c r="P685" s="203">
        <v>0</v>
      </c>
      <c r="Q685" s="8">
        <v>8.82</v>
      </c>
      <c r="R685" s="8">
        <f t="shared" si="64"/>
        <v>8.82</v>
      </c>
    </row>
    <row r="686" spans="1:18" ht="24" customHeight="1" x14ac:dyDescent="0.4">
      <c r="A686" s="10">
        <v>682</v>
      </c>
      <c r="B686" s="4">
        <v>5920006692</v>
      </c>
      <c r="C686" s="3" t="s">
        <v>438</v>
      </c>
      <c r="D686" s="5" t="s">
        <v>439</v>
      </c>
      <c r="E686" s="5" t="s">
        <v>440</v>
      </c>
      <c r="F686" s="3" t="s">
        <v>18</v>
      </c>
      <c r="G686" s="7">
        <v>0</v>
      </c>
      <c r="H686" s="7">
        <v>0</v>
      </c>
      <c r="I686" s="144">
        <v>32</v>
      </c>
      <c r="J686" s="7">
        <v>3.5</v>
      </c>
      <c r="K686" s="8">
        <f t="shared" si="62"/>
        <v>112</v>
      </c>
      <c r="L686" s="8">
        <f t="shared" si="63"/>
        <v>7.8400000000000007</v>
      </c>
      <c r="M686" s="24">
        <f t="shared" si="65"/>
        <v>119.84</v>
      </c>
      <c r="N686" s="24">
        <f t="shared" si="60"/>
        <v>119.84</v>
      </c>
      <c r="O686" s="24">
        <f t="shared" si="61"/>
        <v>119.84</v>
      </c>
      <c r="P686" s="203">
        <v>0</v>
      </c>
      <c r="Q686" s="8">
        <v>7.84</v>
      </c>
      <c r="R686" s="8">
        <f t="shared" si="64"/>
        <v>7.84</v>
      </c>
    </row>
    <row r="687" spans="1:18" ht="24" customHeight="1" x14ac:dyDescent="0.4">
      <c r="A687" s="10">
        <v>683</v>
      </c>
      <c r="B687" s="4">
        <v>5920006693</v>
      </c>
      <c r="C687" s="3" t="s">
        <v>679</v>
      </c>
      <c r="D687" s="5" t="s">
        <v>680</v>
      </c>
      <c r="E687" s="5" t="s">
        <v>681</v>
      </c>
      <c r="F687" s="3" t="s">
        <v>3464</v>
      </c>
      <c r="G687" s="7">
        <v>247.18</v>
      </c>
      <c r="H687" s="7">
        <v>16.18</v>
      </c>
      <c r="I687" s="144">
        <v>13</v>
      </c>
      <c r="J687" s="7">
        <v>3.5</v>
      </c>
      <c r="K687" s="8">
        <f t="shared" si="62"/>
        <v>45.5</v>
      </c>
      <c r="L687" s="8">
        <f t="shared" si="63"/>
        <v>3.1850000000000005</v>
      </c>
      <c r="M687" s="24">
        <f t="shared" si="65"/>
        <v>48.69</v>
      </c>
      <c r="N687" s="24">
        <f t="shared" si="60"/>
        <v>295.87</v>
      </c>
      <c r="O687" s="24">
        <f t="shared" si="61"/>
        <v>295.87</v>
      </c>
      <c r="P687" s="203">
        <v>16.18</v>
      </c>
      <c r="Q687" s="8">
        <v>3.19</v>
      </c>
      <c r="R687" s="8">
        <f t="shared" si="64"/>
        <v>19.37</v>
      </c>
    </row>
    <row r="688" spans="1:18" ht="24" customHeight="1" x14ac:dyDescent="0.4">
      <c r="A688" s="10">
        <v>684</v>
      </c>
      <c r="B688" s="4">
        <v>5920006694</v>
      </c>
      <c r="C688" s="3" t="s">
        <v>674</v>
      </c>
      <c r="D688" s="5" t="s">
        <v>675</v>
      </c>
      <c r="E688" s="5" t="s">
        <v>676</v>
      </c>
      <c r="F688" s="3" t="s">
        <v>3464</v>
      </c>
      <c r="G688" s="7">
        <v>310.85000000000002</v>
      </c>
      <c r="H688" s="7">
        <v>20.350000000000001</v>
      </c>
      <c r="I688" s="144">
        <v>16</v>
      </c>
      <c r="J688" s="7">
        <v>3.5</v>
      </c>
      <c r="K688" s="8">
        <f t="shared" si="62"/>
        <v>56</v>
      </c>
      <c r="L688" s="8">
        <f t="shared" si="63"/>
        <v>3.9200000000000004</v>
      </c>
      <c r="M688" s="24">
        <f t="shared" si="65"/>
        <v>59.92</v>
      </c>
      <c r="N688" s="24">
        <f t="shared" si="60"/>
        <v>370.77000000000004</v>
      </c>
      <c r="O688" s="24">
        <f t="shared" si="61"/>
        <v>370.77000000000004</v>
      </c>
      <c r="P688" s="203">
        <v>20.350000000000001</v>
      </c>
      <c r="Q688" s="8">
        <v>3.92</v>
      </c>
      <c r="R688" s="8">
        <f t="shared" si="64"/>
        <v>24.270000000000003</v>
      </c>
    </row>
    <row r="689" spans="1:18" ht="24" customHeight="1" x14ac:dyDescent="0.4">
      <c r="A689" s="10">
        <v>685</v>
      </c>
      <c r="B689" s="4">
        <v>5920006695</v>
      </c>
      <c r="C689" s="3" t="s">
        <v>677</v>
      </c>
      <c r="D689" s="5" t="s">
        <v>2289</v>
      </c>
      <c r="E689" s="5" t="s">
        <v>678</v>
      </c>
      <c r="F689" s="3" t="s">
        <v>3464</v>
      </c>
      <c r="G689" s="7">
        <v>284.64</v>
      </c>
      <c r="H689" s="7">
        <v>18.64</v>
      </c>
      <c r="I689" s="144">
        <v>13</v>
      </c>
      <c r="J689" s="7">
        <v>3.5</v>
      </c>
      <c r="K689" s="8">
        <f t="shared" si="62"/>
        <v>45.5</v>
      </c>
      <c r="L689" s="8">
        <f t="shared" si="63"/>
        <v>3.1850000000000005</v>
      </c>
      <c r="M689" s="24">
        <f t="shared" si="65"/>
        <v>48.69</v>
      </c>
      <c r="N689" s="24">
        <f t="shared" si="60"/>
        <v>333.33</v>
      </c>
      <c r="O689" s="24">
        <f t="shared" si="61"/>
        <v>333.33</v>
      </c>
      <c r="P689" s="203">
        <v>18.64</v>
      </c>
      <c r="Q689" s="8">
        <v>3.19</v>
      </c>
      <c r="R689" s="8">
        <f t="shared" si="64"/>
        <v>21.830000000000002</v>
      </c>
    </row>
    <row r="690" spans="1:18" ht="24" customHeight="1" x14ac:dyDescent="0.4">
      <c r="A690" s="10">
        <v>686</v>
      </c>
      <c r="B690" s="4">
        <v>5920006696</v>
      </c>
      <c r="C690" s="3" t="s">
        <v>689</v>
      </c>
      <c r="D690" s="5" t="s">
        <v>680</v>
      </c>
      <c r="E690" s="5" t="s">
        <v>690</v>
      </c>
      <c r="F690" s="3" t="s">
        <v>3464</v>
      </c>
      <c r="G690" s="7">
        <v>363.28</v>
      </c>
      <c r="H690" s="7">
        <v>23.78</v>
      </c>
      <c r="I690" s="144">
        <v>24</v>
      </c>
      <c r="J690" s="7">
        <v>3.5</v>
      </c>
      <c r="K690" s="8">
        <f t="shared" si="62"/>
        <v>84</v>
      </c>
      <c r="L690" s="8">
        <f t="shared" si="63"/>
        <v>5.8800000000000008</v>
      </c>
      <c r="M690" s="24">
        <f t="shared" si="65"/>
        <v>89.88</v>
      </c>
      <c r="N690" s="24">
        <f t="shared" si="60"/>
        <v>453.15999999999997</v>
      </c>
      <c r="O690" s="24">
        <f t="shared" si="61"/>
        <v>453.15999999999997</v>
      </c>
      <c r="P690" s="203">
        <v>23.78</v>
      </c>
      <c r="Q690" s="8">
        <v>5.88</v>
      </c>
      <c r="R690" s="8">
        <f t="shared" si="64"/>
        <v>29.66</v>
      </c>
    </row>
    <row r="691" spans="1:18" ht="24" customHeight="1" x14ac:dyDescent="0.4">
      <c r="A691" s="10">
        <v>687</v>
      </c>
      <c r="B691" s="4">
        <v>5920006697</v>
      </c>
      <c r="C691" s="3" t="s">
        <v>687</v>
      </c>
      <c r="D691" s="5" t="s">
        <v>680</v>
      </c>
      <c r="E691" s="5" t="s">
        <v>688</v>
      </c>
      <c r="F691" s="3" t="s">
        <v>3464</v>
      </c>
      <c r="G691" s="7">
        <v>599.22</v>
      </c>
      <c r="H691" s="7">
        <v>39.22</v>
      </c>
      <c r="I691" s="144">
        <v>35</v>
      </c>
      <c r="J691" s="7">
        <v>3.5</v>
      </c>
      <c r="K691" s="8">
        <f t="shared" si="62"/>
        <v>122.5</v>
      </c>
      <c r="L691" s="8">
        <f t="shared" si="63"/>
        <v>8.5750000000000011</v>
      </c>
      <c r="M691" s="24">
        <f t="shared" si="65"/>
        <v>131.07999999999998</v>
      </c>
      <c r="N691" s="24">
        <f t="shared" si="60"/>
        <v>730.3</v>
      </c>
      <c r="O691" s="24">
        <f t="shared" si="61"/>
        <v>730.3</v>
      </c>
      <c r="P691" s="203">
        <v>39.22</v>
      </c>
      <c r="Q691" s="8">
        <v>8.58</v>
      </c>
      <c r="R691" s="8">
        <f t="shared" si="64"/>
        <v>47.8</v>
      </c>
    </row>
    <row r="692" spans="1:18" ht="24" customHeight="1" x14ac:dyDescent="0.4">
      <c r="A692" s="10">
        <v>688</v>
      </c>
      <c r="B692" s="4">
        <v>5920006698</v>
      </c>
      <c r="C692" s="3" t="s">
        <v>647</v>
      </c>
      <c r="D692" s="5" t="s">
        <v>648</v>
      </c>
      <c r="E692" s="5" t="s">
        <v>649</v>
      </c>
      <c r="F692" s="3" t="s">
        <v>3472</v>
      </c>
      <c r="G692" s="7">
        <v>460.65</v>
      </c>
      <c r="H692" s="7">
        <v>30.15</v>
      </c>
      <c r="I692" s="144">
        <v>12</v>
      </c>
      <c r="J692" s="7">
        <v>3.5</v>
      </c>
      <c r="K692" s="8">
        <f t="shared" si="62"/>
        <v>42</v>
      </c>
      <c r="L692" s="8">
        <f t="shared" si="63"/>
        <v>2.9400000000000004</v>
      </c>
      <c r="M692" s="24">
        <f t="shared" si="65"/>
        <v>44.94</v>
      </c>
      <c r="N692" s="24">
        <f t="shared" si="60"/>
        <v>505.59</v>
      </c>
      <c r="O692" s="24">
        <f t="shared" si="61"/>
        <v>505.59</v>
      </c>
      <c r="P692" s="203">
        <v>30.15</v>
      </c>
      <c r="Q692" s="8">
        <v>2.94</v>
      </c>
      <c r="R692" s="8">
        <f t="shared" si="64"/>
        <v>33.089999999999996</v>
      </c>
    </row>
    <row r="693" spans="1:18" ht="24" customHeight="1" x14ac:dyDescent="0.4">
      <c r="A693" s="10">
        <v>689</v>
      </c>
      <c r="B693" s="4">
        <v>5920006699</v>
      </c>
      <c r="C693" s="3" t="s">
        <v>650</v>
      </c>
      <c r="D693" s="5" t="s">
        <v>651</v>
      </c>
      <c r="E693" s="5" t="s">
        <v>652</v>
      </c>
      <c r="F693" s="3" t="s">
        <v>3464</v>
      </c>
      <c r="G693" s="7">
        <v>295.87</v>
      </c>
      <c r="H693" s="7">
        <v>19.37</v>
      </c>
      <c r="I693" s="144">
        <v>7</v>
      </c>
      <c r="J693" s="7">
        <v>3.5</v>
      </c>
      <c r="K693" s="8">
        <f t="shared" si="62"/>
        <v>24.5</v>
      </c>
      <c r="L693" s="8">
        <f t="shared" si="63"/>
        <v>1.7150000000000001</v>
      </c>
      <c r="M693" s="24">
        <f t="shared" si="65"/>
        <v>26.220000000000002</v>
      </c>
      <c r="N693" s="24">
        <f t="shared" si="60"/>
        <v>322.09000000000003</v>
      </c>
      <c r="O693" s="24">
        <f t="shared" si="61"/>
        <v>322.09000000000003</v>
      </c>
      <c r="P693" s="203">
        <v>19.37</v>
      </c>
      <c r="Q693" s="8">
        <v>1.72</v>
      </c>
      <c r="R693" s="8">
        <f t="shared" si="64"/>
        <v>21.09</v>
      </c>
    </row>
    <row r="694" spans="1:18" ht="24" customHeight="1" x14ac:dyDescent="0.4">
      <c r="A694" s="10">
        <v>690</v>
      </c>
      <c r="B694" s="4">
        <v>5920006700</v>
      </c>
      <c r="C694" s="3" t="s">
        <v>616</v>
      </c>
      <c r="D694" s="5" t="s">
        <v>617</v>
      </c>
      <c r="E694" s="5" t="s">
        <v>618</v>
      </c>
      <c r="F694" s="3" t="s">
        <v>3464</v>
      </c>
      <c r="G694" s="7">
        <v>411.96</v>
      </c>
      <c r="H694" s="7">
        <v>26.96</v>
      </c>
      <c r="I694" s="144">
        <v>15</v>
      </c>
      <c r="J694" s="7">
        <v>3.5</v>
      </c>
      <c r="K694" s="8">
        <f t="shared" si="62"/>
        <v>52.5</v>
      </c>
      <c r="L694" s="8">
        <f t="shared" si="63"/>
        <v>3.6750000000000003</v>
      </c>
      <c r="M694" s="24">
        <f t="shared" si="65"/>
        <v>56.18</v>
      </c>
      <c r="N694" s="24">
        <f t="shared" si="60"/>
        <v>468.14</v>
      </c>
      <c r="O694" s="24">
        <f t="shared" si="61"/>
        <v>468.14</v>
      </c>
      <c r="P694" s="203">
        <v>26.96</v>
      </c>
      <c r="Q694" s="8">
        <v>3.68</v>
      </c>
      <c r="R694" s="8">
        <f t="shared" si="64"/>
        <v>30.64</v>
      </c>
    </row>
    <row r="695" spans="1:18" ht="24" customHeight="1" x14ac:dyDescent="0.4">
      <c r="A695" s="10">
        <v>691</v>
      </c>
      <c r="B695" s="4">
        <v>5920006701</v>
      </c>
      <c r="C695" s="3" t="s">
        <v>642</v>
      </c>
      <c r="D695" s="5" t="s">
        <v>643</v>
      </c>
      <c r="E695" s="5" t="s">
        <v>644</v>
      </c>
      <c r="F695" s="3" t="s">
        <v>3464</v>
      </c>
      <c r="G695" s="7">
        <v>333.32</v>
      </c>
      <c r="H695" s="7">
        <v>21.82</v>
      </c>
      <c r="I695" s="144">
        <v>6</v>
      </c>
      <c r="J695" s="7">
        <v>3.5</v>
      </c>
      <c r="K695" s="8">
        <f t="shared" si="62"/>
        <v>21</v>
      </c>
      <c r="L695" s="8">
        <f t="shared" si="63"/>
        <v>1.4700000000000002</v>
      </c>
      <c r="M695" s="24">
        <f t="shared" si="65"/>
        <v>22.47</v>
      </c>
      <c r="N695" s="24">
        <f t="shared" si="60"/>
        <v>355.78999999999996</v>
      </c>
      <c r="O695" s="24">
        <f t="shared" si="61"/>
        <v>355.78999999999996</v>
      </c>
      <c r="P695" s="203">
        <v>21.82</v>
      </c>
      <c r="Q695" s="8">
        <v>1.47</v>
      </c>
      <c r="R695" s="8">
        <f t="shared" si="64"/>
        <v>23.29</v>
      </c>
    </row>
    <row r="696" spans="1:18" ht="24" customHeight="1" x14ac:dyDescent="0.4">
      <c r="A696" s="10">
        <v>692</v>
      </c>
      <c r="B696" s="4">
        <v>5920006702</v>
      </c>
      <c r="C696" s="3" t="s">
        <v>645</v>
      </c>
      <c r="D696" s="5" t="s">
        <v>643</v>
      </c>
      <c r="E696" s="5" t="s">
        <v>646</v>
      </c>
      <c r="F696" s="3" t="s">
        <v>3464</v>
      </c>
      <c r="G696" s="7">
        <v>243.44</v>
      </c>
      <c r="H696" s="7">
        <v>15.94</v>
      </c>
      <c r="I696" s="144">
        <v>9</v>
      </c>
      <c r="J696" s="7">
        <v>3.5</v>
      </c>
      <c r="K696" s="8">
        <f t="shared" si="62"/>
        <v>31.5</v>
      </c>
      <c r="L696" s="8">
        <f t="shared" si="63"/>
        <v>2.2050000000000001</v>
      </c>
      <c r="M696" s="24">
        <f t="shared" si="65"/>
        <v>33.71</v>
      </c>
      <c r="N696" s="24">
        <f t="shared" si="60"/>
        <v>277.14999999999998</v>
      </c>
      <c r="O696" s="24">
        <f t="shared" si="61"/>
        <v>277.14999999999998</v>
      </c>
      <c r="P696" s="203">
        <v>15.94</v>
      </c>
      <c r="Q696" s="8">
        <v>2.21</v>
      </c>
      <c r="R696" s="8">
        <f t="shared" si="64"/>
        <v>18.149999999999999</v>
      </c>
    </row>
    <row r="697" spans="1:18" ht="24" customHeight="1" x14ac:dyDescent="0.4">
      <c r="A697" s="10">
        <v>693</v>
      </c>
      <c r="B697" s="4">
        <v>5920006703</v>
      </c>
      <c r="C697" s="3" t="s">
        <v>433</v>
      </c>
      <c r="D697" s="5" t="s">
        <v>432</v>
      </c>
      <c r="E697" s="5" t="s">
        <v>434</v>
      </c>
      <c r="F697" s="3" t="s">
        <v>3465</v>
      </c>
      <c r="G697" s="7">
        <v>63.67</v>
      </c>
      <c r="H697" s="7">
        <v>4.17</v>
      </c>
      <c r="I697" s="144">
        <v>16</v>
      </c>
      <c r="J697" s="7">
        <v>3.5</v>
      </c>
      <c r="K697" s="8">
        <f t="shared" si="62"/>
        <v>56</v>
      </c>
      <c r="L697" s="8">
        <f t="shared" si="63"/>
        <v>3.9200000000000004</v>
      </c>
      <c r="M697" s="24">
        <f t="shared" si="65"/>
        <v>59.92</v>
      </c>
      <c r="N697" s="24">
        <f t="shared" si="60"/>
        <v>123.59</v>
      </c>
      <c r="O697" s="24">
        <f t="shared" si="61"/>
        <v>123.59</v>
      </c>
      <c r="P697" s="203">
        <v>4.17</v>
      </c>
      <c r="Q697" s="8">
        <v>3.92</v>
      </c>
      <c r="R697" s="8">
        <f t="shared" si="64"/>
        <v>8.09</v>
      </c>
    </row>
    <row r="698" spans="1:18" ht="24" customHeight="1" x14ac:dyDescent="0.4">
      <c r="A698" s="10">
        <v>694</v>
      </c>
      <c r="B698" s="4">
        <v>5920006704</v>
      </c>
      <c r="C698" s="3" t="s">
        <v>1634</v>
      </c>
      <c r="D698" s="5" t="s">
        <v>2205</v>
      </c>
      <c r="E698" s="5" t="s">
        <v>1635</v>
      </c>
      <c r="F698" s="3" t="s">
        <v>18</v>
      </c>
      <c r="G698" s="7">
        <v>0</v>
      </c>
      <c r="H698" s="7">
        <v>0</v>
      </c>
      <c r="I698" s="144">
        <v>11</v>
      </c>
      <c r="J698" s="7">
        <v>3.5</v>
      </c>
      <c r="K698" s="8">
        <f t="shared" si="62"/>
        <v>38.5</v>
      </c>
      <c r="L698" s="8">
        <f t="shared" si="63"/>
        <v>2.6950000000000003</v>
      </c>
      <c r="M698" s="24">
        <f t="shared" si="65"/>
        <v>41.199999999999996</v>
      </c>
      <c r="N698" s="24">
        <f t="shared" si="60"/>
        <v>41.199999999999996</v>
      </c>
      <c r="O698" s="24">
        <f t="shared" si="61"/>
        <v>41.199999999999996</v>
      </c>
      <c r="P698" s="203">
        <v>0</v>
      </c>
      <c r="Q698" s="8">
        <v>2.7</v>
      </c>
      <c r="R698" s="8">
        <f t="shared" si="64"/>
        <v>2.7</v>
      </c>
    </row>
    <row r="699" spans="1:18" ht="24" customHeight="1" x14ac:dyDescent="0.4">
      <c r="A699" s="10">
        <v>695</v>
      </c>
      <c r="B699" s="4">
        <v>5920006705</v>
      </c>
      <c r="C699" s="3" t="s">
        <v>1631</v>
      </c>
      <c r="D699" s="5" t="s">
        <v>1632</v>
      </c>
      <c r="E699" s="5" t="s">
        <v>1633</v>
      </c>
      <c r="F699" s="3" t="s">
        <v>18</v>
      </c>
      <c r="G699" s="7">
        <v>0</v>
      </c>
      <c r="H699" s="7">
        <v>0</v>
      </c>
      <c r="I699" s="144">
        <v>31</v>
      </c>
      <c r="J699" s="7">
        <v>3.5</v>
      </c>
      <c r="K699" s="8">
        <f t="shared" si="62"/>
        <v>108.5</v>
      </c>
      <c r="L699" s="8">
        <f t="shared" si="63"/>
        <v>7.5950000000000006</v>
      </c>
      <c r="M699" s="24">
        <f t="shared" si="65"/>
        <v>116.10000000000001</v>
      </c>
      <c r="N699" s="24">
        <f t="shared" si="60"/>
        <v>116.10000000000001</v>
      </c>
      <c r="O699" s="24">
        <f t="shared" si="61"/>
        <v>116.10000000000001</v>
      </c>
      <c r="P699" s="203">
        <v>0</v>
      </c>
      <c r="Q699" s="8">
        <v>7.6</v>
      </c>
      <c r="R699" s="8">
        <f t="shared" si="64"/>
        <v>7.6</v>
      </c>
    </row>
    <row r="700" spans="1:18" ht="24" customHeight="1" x14ac:dyDescent="0.4">
      <c r="A700" s="10">
        <v>696</v>
      </c>
      <c r="B700" s="4">
        <v>5920006706</v>
      </c>
      <c r="C700" s="3" t="s">
        <v>1713</v>
      </c>
      <c r="D700" s="5" t="s">
        <v>1714</v>
      </c>
      <c r="E700" s="5" t="s">
        <v>1715</v>
      </c>
      <c r="F700" s="3" t="s">
        <v>3465</v>
      </c>
      <c r="G700" s="7">
        <v>123.59</v>
      </c>
      <c r="H700" s="7">
        <v>8.09</v>
      </c>
      <c r="I700" s="144">
        <v>28</v>
      </c>
      <c r="J700" s="7">
        <v>3.5</v>
      </c>
      <c r="K700" s="8">
        <f t="shared" si="62"/>
        <v>98</v>
      </c>
      <c r="L700" s="8">
        <f t="shared" si="63"/>
        <v>6.86</v>
      </c>
      <c r="M700" s="24">
        <f t="shared" si="65"/>
        <v>104.86</v>
      </c>
      <c r="N700" s="24">
        <f t="shared" si="60"/>
        <v>228.45</v>
      </c>
      <c r="O700" s="24">
        <f t="shared" si="61"/>
        <v>228.45</v>
      </c>
      <c r="P700" s="203">
        <v>8.09</v>
      </c>
      <c r="Q700" s="8">
        <v>6.86</v>
      </c>
      <c r="R700" s="8">
        <f t="shared" si="64"/>
        <v>14.95</v>
      </c>
    </row>
    <row r="701" spans="1:18" ht="24" customHeight="1" x14ac:dyDescent="0.4">
      <c r="A701" s="10">
        <v>697</v>
      </c>
      <c r="B701" s="4">
        <v>5920006707</v>
      </c>
      <c r="C701" s="3" t="s">
        <v>1710</v>
      </c>
      <c r="D701" s="5" t="s">
        <v>1711</v>
      </c>
      <c r="E701" s="5" t="s">
        <v>1712</v>
      </c>
      <c r="F701" s="3" t="s">
        <v>3464</v>
      </c>
      <c r="G701" s="7">
        <v>700.33</v>
      </c>
      <c r="H701" s="7">
        <v>45.83</v>
      </c>
      <c r="I701" s="144">
        <v>41</v>
      </c>
      <c r="J701" s="7">
        <v>3.5</v>
      </c>
      <c r="K701" s="8">
        <f t="shared" si="62"/>
        <v>143.5</v>
      </c>
      <c r="L701" s="8">
        <f t="shared" si="63"/>
        <v>10.045000000000002</v>
      </c>
      <c r="M701" s="24">
        <f t="shared" si="65"/>
        <v>153.54999999999998</v>
      </c>
      <c r="N701" s="24">
        <f t="shared" si="60"/>
        <v>853.88</v>
      </c>
      <c r="O701" s="24">
        <f t="shared" si="61"/>
        <v>853.88</v>
      </c>
      <c r="P701" s="203">
        <v>45.83</v>
      </c>
      <c r="Q701" s="8">
        <v>10.050000000000001</v>
      </c>
      <c r="R701" s="8">
        <f t="shared" si="64"/>
        <v>55.879999999999995</v>
      </c>
    </row>
    <row r="702" spans="1:18" ht="24" customHeight="1" x14ac:dyDescent="0.4">
      <c r="A702" s="10">
        <v>698</v>
      </c>
      <c r="B702" s="4">
        <v>5920006708</v>
      </c>
      <c r="C702" s="3" t="s">
        <v>1730</v>
      </c>
      <c r="D702" s="5" t="s">
        <v>1720</v>
      </c>
      <c r="E702" s="5" t="s">
        <v>1731</v>
      </c>
      <c r="F702" s="3" t="s">
        <v>3464</v>
      </c>
      <c r="G702" s="7">
        <v>217.22</v>
      </c>
      <c r="H702" s="7">
        <v>14.22</v>
      </c>
      <c r="I702" s="144">
        <v>14</v>
      </c>
      <c r="J702" s="7">
        <v>3.5</v>
      </c>
      <c r="K702" s="8">
        <f t="shared" si="62"/>
        <v>49</v>
      </c>
      <c r="L702" s="8">
        <f t="shared" si="63"/>
        <v>3.43</v>
      </c>
      <c r="M702" s="24">
        <f t="shared" si="65"/>
        <v>52.43</v>
      </c>
      <c r="N702" s="24">
        <f t="shared" si="60"/>
        <v>269.64999999999998</v>
      </c>
      <c r="O702" s="24">
        <f t="shared" si="61"/>
        <v>269.64999999999998</v>
      </c>
      <c r="P702" s="203">
        <v>14.22</v>
      </c>
      <c r="Q702" s="8">
        <v>3.43</v>
      </c>
      <c r="R702" s="8">
        <f t="shared" si="64"/>
        <v>17.650000000000002</v>
      </c>
    </row>
    <row r="703" spans="1:18" ht="24" customHeight="1" x14ac:dyDescent="0.4">
      <c r="A703" s="10">
        <v>699</v>
      </c>
      <c r="B703" s="4">
        <v>5920006709</v>
      </c>
      <c r="C703" s="3" t="s">
        <v>1728</v>
      </c>
      <c r="D703" s="5" t="s">
        <v>1720</v>
      </c>
      <c r="E703" s="5" t="s">
        <v>1729</v>
      </c>
      <c r="F703" s="3" t="s">
        <v>3464</v>
      </c>
      <c r="G703" s="7">
        <v>1190.9100000000001</v>
      </c>
      <c r="H703" s="7">
        <v>77.91</v>
      </c>
      <c r="I703" s="144">
        <v>50</v>
      </c>
      <c r="J703" s="7">
        <v>3.5</v>
      </c>
      <c r="K703" s="8">
        <f t="shared" si="62"/>
        <v>175</v>
      </c>
      <c r="L703" s="8">
        <f t="shared" si="63"/>
        <v>12.250000000000002</v>
      </c>
      <c r="M703" s="24">
        <f t="shared" si="65"/>
        <v>187.25</v>
      </c>
      <c r="N703" s="24">
        <f t="shared" si="60"/>
        <v>1378.16</v>
      </c>
      <c r="O703" s="24">
        <f t="shared" si="61"/>
        <v>1378.16</v>
      </c>
      <c r="P703" s="203">
        <v>77.91</v>
      </c>
      <c r="Q703" s="8">
        <v>12.25</v>
      </c>
      <c r="R703" s="8">
        <f t="shared" si="64"/>
        <v>90.16</v>
      </c>
    </row>
    <row r="704" spans="1:18" ht="24" customHeight="1" x14ac:dyDescent="0.4">
      <c r="A704" s="10">
        <v>700</v>
      </c>
      <c r="B704" s="4">
        <v>5920006710</v>
      </c>
      <c r="C704" s="3" t="s">
        <v>1726</v>
      </c>
      <c r="D704" s="5" t="s">
        <v>1720</v>
      </c>
      <c r="E704" s="5" t="s">
        <v>1727</v>
      </c>
      <c r="F704" s="3" t="s">
        <v>3465</v>
      </c>
      <c r="G704" s="7">
        <v>29.96</v>
      </c>
      <c r="H704" s="7">
        <v>1.96</v>
      </c>
      <c r="I704" s="144">
        <v>9</v>
      </c>
      <c r="J704" s="7">
        <v>3.5</v>
      </c>
      <c r="K704" s="8">
        <f t="shared" si="62"/>
        <v>31.5</v>
      </c>
      <c r="L704" s="8">
        <f t="shared" si="63"/>
        <v>2.2050000000000001</v>
      </c>
      <c r="M704" s="24">
        <f t="shared" si="65"/>
        <v>33.71</v>
      </c>
      <c r="N704" s="24">
        <f t="shared" si="60"/>
        <v>63.67</v>
      </c>
      <c r="O704" s="24">
        <f t="shared" si="61"/>
        <v>63.67</v>
      </c>
      <c r="P704" s="203">
        <v>1.96</v>
      </c>
      <c r="Q704" s="8">
        <v>2.21</v>
      </c>
      <c r="R704" s="8">
        <f t="shared" si="64"/>
        <v>4.17</v>
      </c>
    </row>
    <row r="705" spans="1:18" ht="24" customHeight="1" x14ac:dyDescent="0.4">
      <c r="A705" s="10">
        <v>701</v>
      </c>
      <c r="B705" s="4">
        <v>5920006711</v>
      </c>
      <c r="C705" s="3" t="s">
        <v>1724</v>
      </c>
      <c r="D705" s="5" t="s">
        <v>1720</v>
      </c>
      <c r="E705" s="5" t="s">
        <v>1725</v>
      </c>
      <c r="F705" s="3" t="s">
        <v>18</v>
      </c>
      <c r="G705" s="7">
        <v>0</v>
      </c>
      <c r="H705" s="7">
        <v>0</v>
      </c>
      <c r="I705" s="144">
        <v>19</v>
      </c>
      <c r="J705" s="7">
        <v>3.5</v>
      </c>
      <c r="K705" s="8">
        <f t="shared" si="62"/>
        <v>66.5</v>
      </c>
      <c r="L705" s="8">
        <f t="shared" si="63"/>
        <v>4.6550000000000002</v>
      </c>
      <c r="M705" s="24">
        <f t="shared" si="65"/>
        <v>71.160000000000011</v>
      </c>
      <c r="N705" s="24">
        <f t="shared" si="60"/>
        <v>71.160000000000011</v>
      </c>
      <c r="O705" s="24">
        <f t="shared" si="61"/>
        <v>71.160000000000011</v>
      </c>
      <c r="P705" s="203">
        <v>0</v>
      </c>
      <c r="Q705" s="8">
        <v>4.66</v>
      </c>
      <c r="R705" s="8">
        <f t="shared" si="64"/>
        <v>4.66</v>
      </c>
    </row>
    <row r="706" spans="1:18" ht="24" customHeight="1" x14ac:dyDescent="0.4">
      <c r="A706" s="10">
        <v>702</v>
      </c>
      <c r="B706" s="4">
        <v>5920006712</v>
      </c>
      <c r="C706" s="3" t="s">
        <v>1722</v>
      </c>
      <c r="D706" s="5" t="s">
        <v>1720</v>
      </c>
      <c r="E706" s="5" t="s">
        <v>1723</v>
      </c>
      <c r="F706" s="3" t="s">
        <v>18</v>
      </c>
      <c r="G706" s="7">
        <v>0</v>
      </c>
      <c r="H706" s="7">
        <v>0</v>
      </c>
      <c r="I706" s="144">
        <v>8</v>
      </c>
      <c r="J706" s="7">
        <v>3.5</v>
      </c>
      <c r="K706" s="8">
        <f t="shared" si="62"/>
        <v>28</v>
      </c>
      <c r="L706" s="8">
        <f t="shared" si="63"/>
        <v>1.9600000000000002</v>
      </c>
      <c r="M706" s="24">
        <f t="shared" si="65"/>
        <v>29.96</v>
      </c>
      <c r="N706" s="24">
        <f t="shared" si="60"/>
        <v>29.96</v>
      </c>
      <c r="O706" s="24">
        <f t="shared" si="61"/>
        <v>29.96</v>
      </c>
      <c r="P706" s="203">
        <v>0</v>
      </c>
      <c r="Q706" s="8">
        <v>1.96</v>
      </c>
      <c r="R706" s="8">
        <f t="shared" si="64"/>
        <v>1.96</v>
      </c>
    </row>
    <row r="707" spans="1:18" ht="24" customHeight="1" x14ac:dyDescent="0.4">
      <c r="A707" s="10">
        <v>703</v>
      </c>
      <c r="B707" s="4">
        <v>5920006713</v>
      </c>
      <c r="C707" s="3" t="s">
        <v>1719</v>
      </c>
      <c r="D707" s="5" t="s">
        <v>1720</v>
      </c>
      <c r="E707" s="5" t="s">
        <v>1721</v>
      </c>
      <c r="F707" s="3" t="s">
        <v>18</v>
      </c>
      <c r="G707" s="7">
        <v>0</v>
      </c>
      <c r="H707" s="7">
        <v>0</v>
      </c>
      <c r="I707" s="144">
        <v>10</v>
      </c>
      <c r="J707" s="7">
        <v>3.5</v>
      </c>
      <c r="K707" s="8">
        <f t="shared" si="62"/>
        <v>35</v>
      </c>
      <c r="L707" s="8">
        <f t="shared" si="63"/>
        <v>2.4500000000000002</v>
      </c>
      <c r="M707" s="24">
        <f t="shared" si="65"/>
        <v>37.450000000000003</v>
      </c>
      <c r="N707" s="24">
        <f t="shared" si="60"/>
        <v>37.450000000000003</v>
      </c>
      <c r="O707" s="24">
        <f t="shared" si="61"/>
        <v>37.450000000000003</v>
      </c>
      <c r="P707" s="203">
        <v>0</v>
      </c>
      <c r="Q707" s="8">
        <v>2.4500000000000002</v>
      </c>
      <c r="R707" s="8">
        <f t="shared" si="64"/>
        <v>2.4500000000000002</v>
      </c>
    </row>
    <row r="708" spans="1:18" ht="24" customHeight="1" x14ac:dyDescent="0.4">
      <c r="A708" s="10">
        <v>704</v>
      </c>
      <c r="B708" s="4">
        <v>5920006714</v>
      </c>
      <c r="C708" s="3" t="s">
        <v>1716</v>
      </c>
      <c r="D708" s="5" t="s">
        <v>1717</v>
      </c>
      <c r="E708" s="5" t="s">
        <v>1718</v>
      </c>
      <c r="F708" s="3" t="s">
        <v>18</v>
      </c>
      <c r="G708" s="7">
        <v>0</v>
      </c>
      <c r="H708" s="7">
        <v>0</v>
      </c>
      <c r="I708" s="144">
        <v>58</v>
      </c>
      <c r="J708" s="7">
        <v>3.5</v>
      </c>
      <c r="K708" s="8">
        <f t="shared" si="62"/>
        <v>203</v>
      </c>
      <c r="L708" s="8">
        <f t="shared" si="63"/>
        <v>14.21</v>
      </c>
      <c r="M708" s="24">
        <f t="shared" si="65"/>
        <v>217.21</v>
      </c>
      <c r="N708" s="24">
        <f t="shared" si="60"/>
        <v>217.21</v>
      </c>
      <c r="O708" s="24">
        <f t="shared" si="61"/>
        <v>217.21</v>
      </c>
      <c r="P708" s="203">
        <v>0</v>
      </c>
      <c r="Q708" s="8">
        <v>14.21</v>
      </c>
      <c r="R708" s="8">
        <f t="shared" si="64"/>
        <v>14.21</v>
      </c>
    </row>
    <row r="709" spans="1:18" ht="24" customHeight="1" x14ac:dyDescent="0.4">
      <c r="A709" s="10">
        <v>705</v>
      </c>
      <c r="B709" s="4">
        <v>5920006715</v>
      </c>
      <c r="C709" s="3" t="s">
        <v>430</v>
      </c>
      <c r="D709" s="5" t="s">
        <v>2360</v>
      </c>
      <c r="E709" s="5" t="s">
        <v>431</v>
      </c>
      <c r="F709" s="3" t="s">
        <v>18</v>
      </c>
      <c r="G709" s="7">
        <v>0</v>
      </c>
      <c r="H709" s="7">
        <v>0</v>
      </c>
      <c r="I709" s="144">
        <v>5</v>
      </c>
      <c r="J709" s="7">
        <v>3.5</v>
      </c>
      <c r="K709" s="8">
        <f t="shared" si="62"/>
        <v>17.5</v>
      </c>
      <c r="L709" s="8">
        <f t="shared" si="63"/>
        <v>1.2250000000000001</v>
      </c>
      <c r="M709" s="24">
        <f t="shared" si="65"/>
        <v>18.73</v>
      </c>
      <c r="N709" s="24">
        <f t="shared" ref="N709:N772" si="66">SUM(G709+M709)</f>
        <v>18.73</v>
      </c>
      <c r="O709" s="24">
        <f t="shared" ref="O709:O772" si="67">N709</f>
        <v>18.73</v>
      </c>
      <c r="P709" s="203">
        <v>0</v>
      </c>
      <c r="Q709" s="8">
        <v>1.23</v>
      </c>
      <c r="R709" s="8">
        <f t="shared" si="64"/>
        <v>1.23</v>
      </c>
    </row>
    <row r="710" spans="1:18" ht="24" customHeight="1" x14ac:dyDescent="0.4">
      <c r="A710" s="10">
        <v>706</v>
      </c>
      <c r="B710" s="4">
        <v>5920006716</v>
      </c>
      <c r="C710" s="3" t="s">
        <v>526</v>
      </c>
      <c r="D710" s="5" t="s">
        <v>527</v>
      </c>
      <c r="E710" s="5" t="s">
        <v>528</v>
      </c>
      <c r="F710" s="3" t="s">
        <v>3467</v>
      </c>
      <c r="G710" s="7">
        <v>176.02</v>
      </c>
      <c r="H710" s="7">
        <v>11.52</v>
      </c>
      <c r="I710" s="144">
        <v>3</v>
      </c>
      <c r="J710" s="7">
        <v>3.5</v>
      </c>
      <c r="K710" s="8">
        <f t="shared" ref="K710:K773" si="68">SUM(I710*J710)</f>
        <v>10.5</v>
      </c>
      <c r="L710" s="8">
        <f t="shared" ref="L710:L773" si="69">SUM(K710*7%)</f>
        <v>0.7350000000000001</v>
      </c>
      <c r="M710" s="24">
        <f t="shared" si="65"/>
        <v>11.24</v>
      </c>
      <c r="N710" s="24">
        <f t="shared" si="66"/>
        <v>187.26000000000002</v>
      </c>
      <c r="O710" s="24">
        <f t="shared" si="67"/>
        <v>187.26000000000002</v>
      </c>
      <c r="P710" s="203">
        <v>11.52</v>
      </c>
      <c r="Q710" s="8">
        <v>0.74</v>
      </c>
      <c r="R710" s="8">
        <f t="shared" ref="R710:R773" si="70">SUM(P710:Q710)</f>
        <v>12.26</v>
      </c>
    </row>
    <row r="711" spans="1:18" ht="24" customHeight="1" x14ac:dyDescent="0.4">
      <c r="A711" s="10">
        <v>707</v>
      </c>
      <c r="B711" s="4">
        <v>5920006717</v>
      </c>
      <c r="C711" s="3" t="s">
        <v>427</v>
      </c>
      <c r="D711" s="5" t="s">
        <v>428</v>
      </c>
      <c r="E711" s="5" t="s">
        <v>429</v>
      </c>
      <c r="F711" s="3" t="s">
        <v>3464</v>
      </c>
      <c r="G711" s="7">
        <v>318.33999999999997</v>
      </c>
      <c r="H711" s="7">
        <v>20.84</v>
      </c>
      <c r="I711" s="144">
        <v>11</v>
      </c>
      <c r="J711" s="7">
        <v>3.5</v>
      </c>
      <c r="K711" s="8">
        <f t="shared" si="68"/>
        <v>38.5</v>
      </c>
      <c r="L711" s="8">
        <f t="shared" si="69"/>
        <v>2.6950000000000003</v>
      </c>
      <c r="M711" s="24">
        <f t="shared" si="65"/>
        <v>41.199999999999996</v>
      </c>
      <c r="N711" s="24">
        <f t="shared" si="66"/>
        <v>359.53999999999996</v>
      </c>
      <c r="O711" s="24">
        <f t="shared" si="67"/>
        <v>359.53999999999996</v>
      </c>
      <c r="P711" s="203">
        <v>20.84</v>
      </c>
      <c r="Q711" s="8">
        <v>2.7</v>
      </c>
      <c r="R711" s="8">
        <f t="shared" si="70"/>
        <v>23.54</v>
      </c>
    </row>
    <row r="712" spans="1:18" ht="24" customHeight="1" x14ac:dyDescent="0.4">
      <c r="A712" s="10">
        <v>708</v>
      </c>
      <c r="B712" s="4">
        <v>5920006718</v>
      </c>
      <c r="C712" s="3" t="s">
        <v>424</v>
      </c>
      <c r="D712" s="5" t="s">
        <v>425</v>
      </c>
      <c r="E712" s="5" t="s">
        <v>426</v>
      </c>
      <c r="F712" s="11" t="s">
        <v>3464</v>
      </c>
      <c r="G712" s="7">
        <v>202.24</v>
      </c>
      <c r="H712" s="7">
        <v>13.24</v>
      </c>
      <c r="I712" s="144">
        <v>10</v>
      </c>
      <c r="J712" s="7">
        <v>3.5</v>
      </c>
      <c r="K712" s="8">
        <f t="shared" si="68"/>
        <v>35</v>
      </c>
      <c r="L712" s="8">
        <f t="shared" si="69"/>
        <v>2.4500000000000002</v>
      </c>
      <c r="M712" s="24">
        <f t="shared" ref="M712:M775" si="71">ROUNDUP(K712+L712,2)</f>
        <v>37.450000000000003</v>
      </c>
      <c r="N712" s="24">
        <f t="shared" si="66"/>
        <v>239.69</v>
      </c>
      <c r="O712" s="24">
        <f t="shared" si="67"/>
        <v>239.69</v>
      </c>
      <c r="P712" s="203">
        <v>13.24</v>
      </c>
      <c r="Q712" s="8">
        <v>2.4500000000000002</v>
      </c>
      <c r="R712" s="8">
        <f t="shared" si="70"/>
        <v>15.690000000000001</v>
      </c>
    </row>
    <row r="713" spans="1:18" ht="24" customHeight="1" x14ac:dyDescent="0.4">
      <c r="A713" s="10">
        <v>709</v>
      </c>
      <c r="B713" s="4">
        <v>5920006719</v>
      </c>
      <c r="C713" s="3" t="s">
        <v>383</v>
      </c>
      <c r="D713" s="5" t="s">
        <v>384</v>
      </c>
      <c r="E713" s="5" t="s">
        <v>385</v>
      </c>
      <c r="F713" s="3" t="s">
        <v>3464</v>
      </c>
      <c r="G713" s="7">
        <v>745.28</v>
      </c>
      <c r="H713" s="7">
        <v>48.78</v>
      </c>
      <c r="I713" s="144">
        <v>29</v>
      </c>
      <c r="J713" s="7">
        <v>3.5</v>
      </c>
      <c r="K713" s="8">
        <f t="shared" si="68"/>
        <v>101.5</v>
      </c>
      <c r="L713" s="8">
        <f t="shared" si="69"/>
        <v>7.1050000000000004</v>
      </c>
      <c r="M713" s="24">
        <f t="shared" si="71"/>
        <v>108.61</v>
      </c>
      <c r="N713" s="24">
        <f t="shared" si="66"/>
        <v>853.89</v>
      </c>
      <c r="O713" s="24">
        <f t="shared" si="67"/>
        <v>853.89</v>
      </c>
      <c r="P713" s="203">
        <v>48.78</v>
      </c>
      <c r="Q713" s="8">
        <v>7.11</v>
      </c>
      <c r="R713" s="8">
        <f t="shared" si="70"/>
        <v>55.89</v>
      </c>
    </row>
    <row r="714" spans="1:18" ht="24" customHeight="1" x14ac:dyDescent="0.4">
      <c r="A714" s="10">
        <v>710</v>
      </c>
      <c r="B714" s="4">
        <v>5920006720</v>
      </c>
      <c r="C714" s="3" t="s">
        <v>421</v>
      </c>
      <c r="D714" s="5" t="s">
        <v>422</v>
      </c>
      <c r="E714" s="5" t="s">
        <v>423</v>
      </c>
      <c r="F714" s="3" t="s">
        <v>3464</v>
      </c>
      <c r="G714" s="7">
        <v>262.16000000000003</v>
      </c>
      <c r="H714" s="7">
        <v>17.16</v>
      </c>
      <c r="I714" s="144">
        <v>9</v>
      </c>
      <c r="J714" s="7">
        <v>3.5</v>
      </c>
      <c r="K714" s="8">
        <f t="shared" si="68"/>
        <v>31.5</v>
      </c>
      <c r="L714" s="8">
        <f t="shared" si="69"/>
        <v>2.2050000000000001</v>
      </c>
      <c r="M714" s="24">
        <f t="shared" si="71"/>
        <v>33.71</v>
      </c>
      <c r="N714" s="24">
        <f t="shared" si="66"/>
        <v>295.87</v>
      </c>
      <c r="O714" s="24">
        <f t="shared" si="67"/>
        <v>295.87</v>
      </c>
      <c r="P714" s="203">
        <v>17.16</v>
      </c>
      <c r="Q714" s="8">
        <v>2.21</v>
      </c>
      <c r="R714" s="8">
        <f t="shared" si="70"/>
        <v>19.37</v>
      </c>
    </row>
    <row r="715" spans="1:18" ht="24" customHeight="1" x14ac:dyDescent="0.4">
      <c r="A715" s="10">
        <v>711</v>
      </c>
      <c r="B715" s="4">
        <v>5920006721</v>
      </c>
      <c r="C715" s="3" t="s">
        <v>575</v>
      </c>
      <c r="D715" s="5" t="s">
        <v>576</v>
      </c>
      <c r="E715" s="5" t="s">
        <v>577</v>
      </c>
      <c r="F715" s="3" t="s">
        <v>3464</v>
      </c>
      <c r="G715" s="7">
        <v>760.26</v>
      </c>
      <c r="H715" s="7">
        <v>49.76</v>
      </c>
      <c r="I715" s="144">
        <v>32</v>
      </c>
      <c r="J715" s="7">
        <v>3.5</v>
      </c>
      <c r="K715" s="8">
        <f t="shared" si="68"/>
        <v>112</v>
      </c>
      <c r="L715" s="8">
        <f t="shared" si="69"/>
        <v>7.8400000000000007</v>
      </c>
      <c r="M715" s="24">
        <f t="shared" si="71"/>
        <v>119.84</v>
      </c>
      <c r="N715" s="24">
        <f t="shared" si="66"/>
        <v>880.1</v>
      </c>
      <c r="O715" s="24">
        <f t="shared" si="67"/>
        <v>880.1</v>
      </c>
      <c r="P715" s="203">
        <v>49.76</v>
      </c>
      <c r="Q715" s="8">
        <v>7.84</v>
      </c>
      <c r="R715" s="8">
        <f t="shared" si="70"/>
        <v>57.599999999999994</v>
      </c>
    </row>
    <row r="716" spans="1:18" ht="24" customHeight="1" x14ac:dyDescent="0.4">
      <c r="A716" s="10">
        <v>712</v>
      </c>
      <c r="B716" s="4">
        <v>5920006722</v>
      </c>
      <c r="C716" s="3" t="s">
        <v>418</v>
      </c>
      <c r="D716" s="5" t="s">
        <v>419</v>
      </c>
      <c r="E716" s="5" t="s">
        <v>420</v>
      </c>
      <c r="F716" s="3" t="s">
        <v>3464</v>
      </c>
      <c r="G716" s="7">
        <v>636.66999999999996</v>
      </c>
      <c r="H716" s="7">
        <v>41.67</v>
      </c>
      <c r="I716" s="144">
        <v>24</v>
      </c>
      <c r="J716" s="7">
        <v>3.5</v>
      </c>
      <c r="K716" s="8">
        <f t="shared" si="68"/>
        <v>84</v>
      </c>
      <c r="L716" s="8">
        <f t="shared" si="69"/>
        <v>5.8800000000000008</v>
      </c>
      <c r="M716" s="24">
        <f t="shared" si="71"/>
        <v>89.88</v>
      </c>
      <c r="N716" s="24">
        <f t="shared" si="66"/>
        <v>726.55</v>
      </c>
      <c r="O716" s="24">
        <f t="shared" si="67"/>
        <v>726.55</v>
      </c>
      <c r="P716" s="203">
        <v>41.67</v>
      </c>
      <c r="Q716" s="8">
        <v>5.88</v>
      </c>
      <c r="R716" s="8">
        <f t="shared" si="70"/>
        <v>47.550000000000004</v>
      </c>
    </row>
    <row r="717" spans="1:18" ht="24" customHeight="1" x14ac:dyDescent="0.4">
      <c r="A717" s="10">
        <v>713</v>
      </c>
      <c r="B717" s="4">
        <v>5920006723</v>
      </c>
      <c r="C717" s="3" t="s">
        <v>416</v>
      </c>
      <c r="D717" s="5" t="s">
        <v>414</v>
      </c>
      <c r="E717" s="5" t="s">
        <v>417</v>
      </c>
      <c r="F717" s="3" t="s">
        <v>2257</v>
      </c>
      <c r="G717" s="7">
        <v>26.22</v>
      </c>
      <c r="H717" s="7">
        <v>1.72</v>
      </c>
      <c r="I717" s="144">
        <v>0</v>
      </c>
      <c r="J717" s="7">
        <v>3.5</v>
      </c>
      <c r="K717" s="8">
        <f t="shared" si="68"/>
        <v>0</v>
      </c>
      <c r="L717" s="8">
        <f t="shared" si="69"/>
        <v>0</v>
      </c>
      <c r="M717" s="24">
        <f t="shared" si="71"/>
        <v>0</v>
      </c>
      <c r="N717" s="24">
        <f t="shared" si="66"/>
        <v>26.22</v>
      </c>
      <c r="O717" s="24">
        <f t="shared" si="67"/>
        <v>26.22</v>
      </c>
      <c r="P717" s="203">
        <v>1.72</v>
      </c>
      <c r="Q717" s="8">
        <v>0</v>
      </c>
      <c r="R717" s="8">
        <f t="shared" si="70"/>
        <v>1.72</v>
      </c>
    </row>
    <row r="718" spans="1:18" ht="24" customHeight="1" x14ac:dyDescent="0.4">
      <c r="A718" s="10">
        <v>714</v>
      </c>
      <c r="B718" s="4">
        <v>5920006724</v>
      </c>
      <c r="C718" s="3" t="s">
        <v>413</v>
      </c>
      <c r="D718" s="5" t="s">
        <v>414</v>
      </c>
      <c r="E718" s="5" t="s">
        <v>415</v>
      </c>
      <c r="F718" s="3" t="s">
        <v>18</v>
      </c>
      <c r="G718" s="7">
        <v>0</v>
      </c>
      <c r="H718" s="7">
        <v>0</v>
      </c>
      <c r="I718" s="144">
        <v>17</v>
      </c>
      <c r="J718" s="7">
        <v>3.5</v>
      </c>
      <c r="K718" s="8">
        <f t="shared" si="68"/>
        <v>59.5</v>
      </c>
      <c r="L718" s="8">
        <f t="shared" si="69"/>
        <v>4.165</v>
      </c>
      <c r="M718" s="24">
        <f t="shared" si="71"/>
        <v>63.669999999999995</v>
      </c>
      <c r="N718" s="24">
        <f t="shared" si="66"/>
        <v>63.669999999999995</v>
      </c>
      <c r="O718" s="24">
        <f t="shared" si="67"/>
        <v>63.669999999999995</v>
      </c>
      <c r="P718" s="203">
        <v>0</v>
      </c>
      <c r="Q718" s="8">
        <v>4.17</v>
      </c>
      <c r="R718" s="8">
        <f t="shared" si="70"/>
        <v>4.17</v>
      </c>
    </row>
    <row r="719" spans="1:18" ht="24" customHeight="1" x14ac:dyDescent="0.4">
      <c r="A719" s="10">
        <v>715</v>
      </c>
      <c r="B719" s="4">
        <v>5920006725</v>
      </c>
      <c r="C719" s="3" t="s">
        <v>410</v>
      </c>
      <c r="D719" s="5" t="s">
        <v>411</v>
      </c>
      <c r="E719" s="5" t="s">
        <v>412</v>
      </c>
      <c r="F719" s="11" t="s">
        <v>18</v>
      </c>
      <c r="G719" s="7">
        <v>0</v>
      </c>
      <c r="H719" s="7">
        <v>0</v>
      </c>
      <c r="I719" s="144">
        <v>18</v>
      </c>
      <c r="J719" s="7">
        <v>3.5</v>
      </c>
      <c r="K719" s="8">
        <f t="shared" si="68"/>
        <v>63</v>
      </c>
      <c r="L719" s="8">
        <f t="shared" si="69"/>
        <v>4.41</v>
      </c>
      <c r="M719" s="24">
        <f t="shared" si="71"/>
        <v>67.41</v>
      </c>
      <c r="N719" s="24">
        <f t="shared" si="66"/>
        <v>67.41</v>
      </c>
      <c r="O719" s="24">
        <f t="shared" si="67"/>
        <v>67.41</v>
      </c>
      <c r="P719" s="203">
        <v>0</v>
      </c>
      <c r="Q719" s="8">
        <v>4.41</v>
      </c>
      <c r="R719" s="8">
        <f t="shared" si="70"/>
        <v>4.41</v>
      </c>
    </row>
    <row r="720" spans="1:18" ht="24" customHeight="1" x14ac:dyDescent="0.4">
      <c r="A720" s="10">
        <v>716</v>
      </c>
      <c r="B720" s="4">
        <v>5920006726</v>
      </c>
      <c r="C720" s="3" t="s">
        <v>407</v>
      </c>
      <c r="D720" s="5" t="s">
        <v>408</v>
      </c>
      <c r="E720" s="5" t="s">
        <v>409</v>
      </c>
      <c r="F720" s="11" t="s">
        <v>18</v>
      </c>
      <c r="G720" s="7">
        <v>0</v>
      </c>
      <c r="H720" s="7">
        <v>0</v>
      </c>
      <c r="I720" s="144">
        <v>9</v>
      </c>
      <c r="J720" s="7">
        <v>3.5</v>
      </c>
      <c r="K720" s="8">
        <f t="shared" si="68"/>
        <v>31.5</v>
      </c>
      <c r="L720" s="8">
        <f t="shared" si="69"/>
        <v>2.2050000000000001</v>
      </c>
      <c r="M720" s="24">
        <f t="shared" si="71"/>
        <v>33.71</v>
      </c>
      <c r="N720" s="24">
        <f t="shared" si="66"/>
        <v>33.71</v>
      </c>
      <c r="O720" s="24">
        <f t="shared" si="67"/>
        <v>33.71</v>
      </c>
      <c r="P720" s="203">
        <v>0</v>
      </c>
      <c r="Q720" s="8">
        <v>2.21</v>
      </c>
      <c r="R720" s="8">
        <f t="shared" si="70"/>
        <v>2.21</v>
      </c>
    </row>
    <row r="721" spans="1:18" ht="24" customHeight="1" x14ac:dyDescent="0.4">
      <c r="A721" s="10">
        <v>717</v>
      </c>
      <c r="B721" s="4">
        <v>5920006727</v>
      </c>
      <c r="C721" s="3" t="s">
        <v>405</v>
      </c>
      <c r="D721" s="5" t="s">
        <v>387</v>
      </c>
      <c r="E721" s="5" t="s">
        <v>406</v>
      </c>
      <c r="F721" s="3" t="s">
        <v>3465</v>
      </c>
      <c r="G721" s="7">
        <v>93.63</v>
      </c>
      <c r="H721" s="7">
        <v>6.13</v>
      </c>
      <c r="I721" s="144">
        <v>22</v>
      </c>
      <c r="J721" s="7">
        <v>3.5</v>
      </c>
      <c r="K721" s="8">
        <f t="shared" si="68"/>
        <v>77</v>
      </c>
      <c r="L721" s="8">
        <f t="shared" si="69"/>
        <v>5.3900000000000006</v>
      </c>
      <c r="M721" s="24">
        <f t="shared" si="71"/>
        <v>82.39</v>
      </c>
      <c r="N721" s="24">
        <f t="shared" si="66"/>
        <v>176.01999999999998</v>
      </c>
      <c r="O721" s="24">
        <f t="shared" si="67"/>
        <v>176.01999999999998</v>
      </c>
      <c r="P721" s="203">
        <v>6.13</v>
      </c>
      <c r="Q721" s="8">
        <v>5.39</v>
      </c>
      <c r="R721" s="8">
        <f t="shared" si="70"/>
        <v>11.52</v>
      </c>
    </row>
    <row r="722" spans="1:18" ht="24" customHeight="1" x14ac:dyDescent="0.4">
      <c r="A722" s="10">
        <v>718</v>
      </c>
      <c r="B722" s="4">
        <v>5920006728</v>
      </c>
      <c r="C722" s="3" t="s">
        <v>398</v>
      </c>
      <c r="D722" s="5" t="s">
        <v>387</v>
      </c>
      <c r="E722" s="5" t="s">
        <v>399</v>
      </c>
      <c r="F722" s="3" t="s">
        <v>3471</v>
      </c>
      <c r="G722" s="7">
        <v>33.71</v>
      </c>
      <c r="H722" s="7">
        <v>2.21</v>
      </c>
      <c r="I722" s="144">
        <v>5</v>
      </c>
      <c r="J722" s="7">
        <v>3.5</v>
      </c>
      <c r="K722" s="8">
        <f t="shared" si="68"/>
        <v>17.5</v>
      </c>
      <c r="L722" s="8">
        <f t="shared" si="69"/>
        <v>1.2250000000000001</v>
      </c>
      <c r="M722" s="24">
        <f t="shared" si="71"/>
        <v>18.73</v>
      </c>
      <c r="N722" s="24">
        <f t="shared" si="66"/>
        <v>52.44</v>
      </c>
      <c r="O722" s="24">
        <f t="shared" si="67"/>
        <v>52.44</v>
      </c>
      <c r="P722" s="203">
        <v>2.21</v>
      </c>
      <c r="Q722" s="8">
        <v>1.23</v>
      </c>
      <c r="R722" s="8">
        <f t="shared" si="70"/>
        <v>3.44</v>
      </c>
    </row>
    <row r="723" spans="1:18" ht="24" customHeight="1" x14ac:dyDescent="0.4">
      <c r="A723" s="10">
        <v>719</v>
      </c>
      <c r="B723" s="4">
        <v>5920006729</v>
      </c>
      <c r="C723" s="3" t="s">
        <v>394</v>
      </c>
      <c r="D723" s="5" t="s">
        <v>392</v>
      </c>
      <c r="E723" s="5" t="s">
        <v>395</v>
      </c>
      <c r="F723" s="3" t="s">
        <v>3464</v>
      </c>
      <c r="G723" s="7">
        <v>778.97</v>
      </c>
      <c r="H723" s="7">
        <v>50.97</v>
      </c>
      <c r="I723" s="144">
        <v>28</v>
      </c>
      <c r="J723" s="7">
        <v>3.5</v>
      </c>
      <c r="K723" s="8">
        <f t="shared" si="68"/>
        <v>98</v>
      </c>
      <c r="L723" s="8">
        <f t="shared" si="69"/>
        <v>6.86</v>
      </c>
      <c r="M723" s="24">
        <f t="shared" si="71"/>
        <v>104.86</v>
      </c>
      <c r="N723" s="24">
        <f t="shared" si="66"/>
        <v>883.83</v>
      </c>
      <c r="O723" s="24">
        <f t="shared" si="67"/>
        <v>883.83</v>
      </c>
      <c r="P723" s="203">
        <v>50.97</v>
      </c>
      <c r="Q723" s="8">
        <v>6.86</v>
      </c>
      <c r="R723" s="8">
        <f t="shared" si="70"/>
        <v>57.83</v>
      </c>
    </row>
    <row r="724" spans="1:18" ht="24" customHeight="1" x14ac:dyDescent="0.4">
      <c r="A724" s="10">
        <v>720</v>
      </c>
      <c r="B724" s="4">
        <v>5920006730</v>
      </c>
      <c r="C724" s="3" t="s">
        <v>391</v>
      </c>
      <c r="D724" s="5" t="s">
        <v>392</v>
      </c>
      <c r="E724" s="5" t="s">
        <v>393</v>
      </c>
      <c r="F724" s="3" t="s">
        <v>3464</v>
      </c>
      <c r="G724" s="7">
        <v>352.05</v>
      </c>
      <c r="H724" s="7">
        <v>23.05</v>
      </c>
      <c r="I724" s="144">
        <v>11</v>
      </c>
      <c r="J724" s="7">
        <v>3.5</v>
      </c>
      <c r="K724" s="8">
        <f t="shared" si="68"/>
        <v>38.5</v>
      </c>
      <c r="L724" s="8">
        <f t="shared" si="69"/>
        <v>2.6950000000000003</v>
      </c>
      <c r="M724" s="24">
        <f t="shared" si="71"/>
        <v>41.199999999999996</v>
      </c>
      <c r="N724" s="24">
        <f t="shared" si="66"/>
        <v>393.25</v>
      </c>
      <c r="O724" s="24">
        <f t="shared" si="67"/>
        <v>393.25</v>
      </c>
      <c r="P724" s="203">
        <v>23.05</v>
      </c>
      <c r="Q724" s="8">
        <v>2.7</v>
      </c>
      <c r="R724" s="8">
        <f t="shared" si="70"/>
        <v>25.75</v>
      </c>
    </row>
    <row r="725" spans="1:18" ht="24" customHeight="1" x14ac:dyDescent="0.4">
      <c r="A725" s="10">
        <v>721</v>
      </c>
      <c r="B725" s="4">
        <v>5920006731</v>
      </c>
      <c r="C725" s="3" t="s">
        <v>386</v>
      </c>
      <c r="D725" s="5" t="s">
        <v>387</v>
      </c>
      <c r="E725" s="5" t="s">
        <v>388</v>
      </c>
      <c r="F725" s="3" t="s">
        <v>3464</v>
      </c>
      <c r="G725" s="7">
        <v>1033.6300000000001</v>
      </c>
      <c r="H725" s="7">
        <v>67.63</v>
      </c>
      <c r="I725" s="144">
        <v>50</v>
      </c>
      <c r="J725" s="7">
        <v>3.5</v>
      </c>
      <c r="K725" s="8">
        <f t="shared" si="68"/>
        <v>175</v>
      </c>
      <c r="L725" s="8">
        <f t="shared" si="69"/>
        <v>12.250000000000002</v>
      </c>
      <c r="M725" s="24">
        <f t="shared" si="71"/>
        <v>187.25</v>
      </c>
      <c r="N725" s="24">
        <f t="shared" si="66"/>
        <v>1220.8800000000001</v>
      </c>
      <c r="O725" s="24">
        <f t="shared" si="67"/>
        <v>1220.8800000000001</v>
      </c>
      <c r="P725" s="203">
        <v>67.63</v>
      </c>
      <c r="Q725" s="8">
        <v>12.25</v>
      </c>
      <c r="R725" s="8">
        <f t="shared" si="70"/>
        <v>79.88</v>
      </c>
    </row>
    <row r="726" spans="1:18" ht="24" customHeight="1" x14ac:dyDescent="0.4">
      <c r="A726" s="10">
        <v>722</v>
      </c>
      <c r="B726" s="4">
        <v>5920006732</v>
      </c>
      <c r="C726" s="3" t="s">
        <v>400</v>
      </c>
      <c r="D726" s="5" t="s">
        <v>401</v>
      </c>
      <c r="E726" s="5" t="s">
        <v>402</v>
      </c>
      <c r="F726" s="3" t="s">
        <v>3465</v>
      </c>
      <c r="G726" s="7">
        <v>56.18</v>
      </c>
      <c r="H726" s="7">
        <v>3.68</v>
      </c>
      <c r="I726" s="144">
        <v>9</v>
      </c>
      <c r="J726" s="7">
        <v>3.5</v>
      </c>
      <c r="K726" s="8">
        <f t="shared" si="68"/>
        <v>31.5</v>
      </c>
      <c r="L726" s="8">
        <f t="shared" si="69"/>
        <v>2.2050000000000001</v>
      </c>
      <c r="M726" s="24">
        <f t="shared" si="71"/>
        <v>33.71</v>
      </c>
      <c r="N726" s="24">
        <f t="shared" si="66"/>
        <v>89.89</v>
      </c>
      <c r="O726" s="24">
        <f t="shared" si="67"/>
        <v>89.89</v>
      </c>
      <c r="P726" s="203">
        <v>3.68</v>
      </c>
      <c r="Q726" s="8">
        <v>2.21</v>
      </c>
      <c r="R726" s="8">
        <f t="shared" si="70"/>
        <v>5.8900000000000006</v>
      </c>
    </row>
    <row r="727" spans="1:18" ht="24" customHeight="1" x14ac:dyDescent="0.4">
      <c r="A727" s="10">
        <v>723</v>
      </c>
      <c r="B727" s="4">
        <v>5920006733</v>
      </c>
      <c r="C727" s="3" t="s">
        <v>403</v>
      </c>
      <c r="D727" s="5" t="s">
        <v>275</v>
      </c>
      <c r="E727" s="5" t="s">
        <v>404</v>
      </c>
      <c r="F727" s="3" t="s">
        <v>18</v>
      </c>
      <c r="G727" s="7">
        <v>0</v>
      </c>
      <c r="H727" s="7">
        <v>0</v>
      </c>
      <c r="I727" s="144">
        <v>8</v>
      </c>
      <c r="J727" s="7">
        <v>3.5</v>
      </c>
      <c r="K727" s="8">
        <f t="shared" si="68"/>
        <v>28</v>
      </c>
      <c r="L727" s="8">
        <f t="shared" si="69"/>
        <v>1.9600000000000002</v>
      </c>
      <c r="M727" s="24">
        <f t="shared" si="71"/>
        <v>29.96</v>
      </c>
      <c r="N727" s="24">
        <f t="shared" si="66"/>
        <v>29.96</v>
      </c>
      <c r="O727" s="24">
        <f t="shared" si="67"/>
        <v>29.96</v>
      </c>
      <c r="P727" s="203">
        <v>0</v>
      </c>
      <c r="Q727" s="8">
        <v>1.96</v>
      </c>
      <c r="R727" s="8">
        <f t="shared" si="70"/>
        <v>1.96</v>
      </c>
    </row>
    <row r="728" spans="1:18" ht="24" customHeight="1" x14ac:dyDescent="0.4">
      <c r="A728" s="10">
        <v>724</v>
      </c>
      <c r="B728" s="4">
        <v>5920006734</v>
      </c>
      <c r="C728" s="3" t="s">
        <v>931</v>
      </c>
      <c r="D728" s="5" t="s">
        <v>3634</v>
      </c>
      <c r="E728" s="5" t="s">
        <v>932</v>
      </c>
      <c r="F728" s="3" t="s">
        <v>3464</v>
      </c>
      <c r="G728" s="7">
        <v>2857.44</v>
      </c>
      <c r="H728" s="7">
        <v>186.94</v>
      </c>
      <c r="I728" s="144">
        <v>104</v>
      </c>
      <c r="J728" s="7">
        <v>3.5</v>
      </c>
      <c r="K728" s="8">
        <f t="shared" si="68"/>
        <v>364</v>
      </c>
      <c r="L728" s="8">
        <f t="shared" si="69"/>
        <v>25.480000000000004</v>
      </c>
      <c r="M728" s="24">
        <f t="shared" si="71"/>
        <v>389.48</v>
      </c>
      <c r="N728" s="24">
        <f t="shared" si="66"/>
        <v>3246.92</v>
      </c>
      <c r="O728" s="24">
        <f t="shared" si="67"/>
        <v>3246.92</v>
      </c>
      <c r="P728" s="203">
        <v>186.94</v>
      </c>
      <c r="Q728" s="8">
        <v>25.48</v>
      </c>
      <c r="R728" s="8">
        <f t="shared" si="70"/>
        <v>212.42</v>
      </c>
    </row>
    <row r="729" spans="1:18" ht="24" customHeight="1" x14ac:dyDescent="0.4">
      <c r="A729" s="10">
        <v>725</v>
      </c>
      <c r="B729" s="4">
        <v>5920006735</v>
      </c>
      <c r="C729" s="3" t="s">
        <v>789</v>
      </c>
      <c r="D729" s="5" t="s">
        <v>3635</v>
      </c>
      <c r="E729" s="5" t="s">
        <v>790</v>
      </c>
      <c r="F729" s="3" t="s">
        <v>3468</v>
      </c>
      <c r="G729" s="7">
        <v>471.88</v>
      </c>
      <c r="H729" s="7">
        <v>30.88</v>
      </c>
      <c r="I729" s="144">
        <v>28</v>
      </c>
      <c r="J729" s="7">
        <v>3.5</v>
      </c>
      <c r="K729" s="8">
        <f t="shared" si="68"/>
        <v>98</v>
      </c>
      <c r="L729" s="8">
        <f t="shared" si="69"/>
        <v>6.86</v>
      </c>
      <c r="M729" s="24">
        <f t="shared" si="71"/>
        <v>104.86</v>
      </c>
      <c r="N729" s="24">
        <f t="shared" si="66"/>
        <v>576.74</v>
      </c>
      <c r="O729" s="24">
        <f t="shared" si="67"/>
        <v>576.74</v>
      </c>
      <c r="P729" s="203">
        <v>30.88</v>
      </c>
      <c r="Q729" s="8">
        <v>6.86</v>
      </c>
      <c r="R729" s="8">
        <f t="shared" si="70"/>
        <v>37.74</v>
      </c>
    </row>
    <row r="730" spans="1:18" ht="24" customHeight="1" x14ac:dyDescent="0.4">
      <c r="A730" s="10">
        <v>726</v>
      </c>
      <c r="B730" s="4">
        <v>5920006736</v>
      </c>
      <c r="C730" s="3" t="s">
        <v>929</v>
      </c>
      <c r="D730" s="5" t="s">
        <v>930</v>
      </c>
      <c r="E730" s="5" t="s">
        <v>790</v>
      </c>
      <c r="F730" s="3" t="s">
        <v>3464</v>
      </c>
      <c r="G730" s="7">
        <v>123.61</v>
      </c>
      <c r="H730" s="7">
        <v>8.11</v>
      </c>
      <c r="I730" s="144">
        <v>7</v>
      </c>
      <c r="J730" s="7">
        <v>3.5</v>
      </c>
      <c r="K730" s="8">
        <f t="shared" si="68"/>
        <v>24.5</v>
      </c>
      <c r="L730" s="8">
        <f t="shared" si="69"/>
        <v>1.7150000000000001</v>
      </c>
      <c r="M730" s="24">
        <f t="shared" si="71"/>
        <v>26.220000000000002</v>
      </c>
      <c r="N730" s="24">
        <f t="shared" si="66"/>
        <v>149.83000000000001</v>
      </c>
      <c r="O730" s="24">
        <f t="shared" si="67"/>
        <v>149.83000000000001</v>
      </c>
      <c r="P730" s="203">
        <v>8.11</v>
      </c>
      <c r="Q730" s="8">
        <v>1.72</v>
      </c>
      <c r="R730" s="8">
        <f t="shared" si="70"/>
        <v>9.83</v>
      </c>
    </row>
    <row r="731" spans="1:18" ht="24" customHeight="1" x14ac:dyDescent="0.4">
      <c r="A731" s="10">
        <v>727</v>
      </c>
      <c r="B731" s="4">
        <v>5920006737</v>
      </c>
      <c r="C731" s="3" t="s">
        <v>933</v>
      </c>
      <c r="D731" s="5" t="s">
        <v>3636</v>
      </c>
      <c r="E731" s="5" t="s">
        <v>934</v>
      </c>
      <c r="F731" s="3" t="s">
        <v>18</v>
      </c>
      <c r="G731" s="7">
        <v>0</v>
      </c>
      <c r="H731" s="7">
        <v>0</v>
      </c>
      <c r="I731" s="144">
        <v>54</v>
      </c>
      <c r="J731" s="7">
        <v>3.5</v>
      </c>
      <c r="K731" s="8">
        <f t="shared" si="68"/>
        <v>189</v>
      </c>
      <c r="L731" s="8">
        <f t="shared" si="69"/>
        <v>13.23</v>
      </c>
      <c r="M731" s="24">
        <f t="shared" si="71"/>
        <v>202.23</v>
      </c>
      <c r="N731" s="24">
        <f t="shared" si="66"/>
        <v>202.23</v>
      </c>
      <c r="O731" s="24">
        <f t="shared" si="67"/>
        <v>202.23</v>
      </c>
      <c r="P731" s="203">
        <v>0</v>
      </c>
      <c r="Q731" s="8">
        <v>13.23</v>
      </c>
      <c r="R731" s="8">
        <f t="shared" si="70"/>
        <v>13.23</v>
      </c>
    </row>
    <row r="732" spans="1:18" ht="24" customHeight="1" x14ac:dyDescent="0.4">
      <c r="A732" s="10">
        <v>728</v>
      </c>
      <c r="B732" s="4">
        <v>5920006738</v>
      </c>
      <c r="C732" s="3" t="s">
        <v>927</v>
      </c>
      <c r="D732" s="5" t="s">
        <v>2192</v>
      </c>
      <c r="E732" s="5" t="s">
        <v>928</v>
      </c>
      <c r="F732" s="3" t="s">
        <v>18</v>
      </c>
      <c r="G732" s="7">
        <v>0</v>
      </c>
      <c r="H732" s="7">
        <v>0</v>
      </c>
      <c r="I732" s="144">
        <v>8</v>
      </c>
      <c r="J732" s="7">
        <v>3.5</v>
      </c>
      <c r="K732" s="8">
        <f t="shared" si="68"/>
        <v>28</v>
      </c>
      <c r="L732" s="8">
        <f t="shared" si="69"/>
        <v>1.9600000000000002</v>
      </c>
      <c r="M732" s="24">
        <f t="shared" si="71"/>
        <v>29.96</v>
      </c>
      <c r="N732" s="24">
        <f t="shared" si="66"/>
        <v>29.96</v>
      </c>
      <c r="O732" s="24">
        <f t="shared" si="67"/>
        <v>29.96</v>
      </c>
      <c r="P732" s="203">
        <v>0</v>
      </c>
      <c r="Q732" s="8">
        <v>1.96</v>
      </c>
      <c r="R732" s="8">
        <f t="shared" si="70"/>
        <v>1.96</v>
      </c>
    </row>
    <row r="733" spans="1:18" ht="24" customHeight="1" x14ac:dyDescent="0.4">
      <c r="A733" s="10">
        <v>729</v>
      </c>
      <c r="B733" s="4">
        <v>5920006739</v>
      </c>
      <c r="C733" s="3" t="s">
        <v>1735</v>
      </c>
      <c r="D733" s="5" t="s">
        <v>1736</v>
      </c>
      <c r="E733" s="5" t="s">
        <v>3637</v>
      </c>
      <c r="F733" s="3" t="s">
        <v>3464</v>
      </c>
      <c r="G733" s="7">
        <v>610.45000000000005</v>
      </c>
      <c r="H733" s="7">
        <v>39.950000000000003</v>
      </c>
      <c r="I733" s="144">
        <v>47</v>
      </c>
      <c r="J733" s="7">
        <v>3.5</v>
      </c>
      <c r="K733" s="8">
        <f t="shared" si="68"/>
        <v>164.5</v>
      </c>
      <c r="L733" s="8">
        <f t="shared" si="69"/>
        <v>11.515000000000001</v>
      </c>
      <c r="M733" s="24">
        <f t="shared" si="71"/>
        <v>176.01999999999998</v>
      </c>
      <c r="N733" s="24">
        <f t="shared" si="66"/>
        <v>786.47</v>
      </c>
      <c r="O733" s="24">
        <f t="shared" si="67"/>
        <v>786.47</v>
      </c>
      <c r="P733" s="203">
        <v>39.950000000000003</v>
      </c>
      <c r="Q733" s="8">
        <v>11.52</v>
      </c>
      <c r="R733" s="8">
        <f t="shared" si="70"/>
        <v>51.47</v>
      </c>
    </row>
    <row r="734" spans="1:18" ht="24" customHeight="1" x14ac:dyDescent="0.4">
      <c r="A734" s="10">
        <v>730</v>
      </c>
      <c r="B734" s="4">
        <v>5920006740</v>
      </c>
      <c r="C734" s="3" t="s">
        <v>925</v>
      </c>
      <c r="D734" s="5" t="s">
        <v>930</v>
      </c>
      <c r="E734" s="5" t="s">
        <v>926</v>
      </c>
      <c r="F734" s="3" t="s">
        <v>18</v>
      </c>
      <c r="G734" s="7">
        <v>0</v>
      </c>
      <c r="H734" s="7">
        <v>0</v>
      </c>
      <c r="I734" s="144">
        <v>4</v>
      </c>
      <c r="J734" s="7">
        <v>3.5</v>
      </c>
      <c r="K734" s="8">
        <f t="shared" si="68"/>
        <v>14</v>
      </c>
      <c r="L734" s="8">
        <f t="shared" si="69"/>
        <v>0.98000000000000009</v>
      </c>
      <c r="M734" s="24">
        <f t="shared" si="71"/>
        <v>14.98</v>
      </c>
      <c r="N734" s="24">
        <f t="shared" si="66"/>
        <v>14.98</v>
      </c>
      <c r="O734" s="24">
        <f t="shared" si="67"/>
        <v>14.98</v>
      </c>
      <c r="P734" s="203">
        <v>0</v>
      </c>
      <c r="Q734" s="8">
        <v>0.98</v>
      </c>
      <c r="R734" s="8">
        <f t="shared" si="70"/>
        <v>0.98</v>
      </c>
    </row>
    <row r="735" spans="1:18" ht="24" customHeight="1" x14ac:dyDescent="0.4">
      <c r="A735" s="10">
        <v>731</v>
      </c>
      <c r="B735" s="4">
        <v>5920006741</v>
      </c>
      <c r="C735" s="3" t="s">
        <v>884</v>
      </c>
      <c r="D735" s="5" t="s">
        <v>885</v>
      </c>
      <c r="E735" s="5" t="s">
        <v>2294</v>
      </c>
      <c r="F735" s="11" t="s">
        <v>3464</v>
      </c>
      <c r="G735" s="7">
        <v>411.97</v>
      </c>
      <c r="H735" s="7">
        <v>26.97</v>
      </c>
      <c r="I735" s="144">
        <v>13</v>
      </c>
      <c r="J735" s="7">
        <v>3.5</v>
      </c>
      <c r="K735" s="8">
        <f t="shared" si="68"/>
        <v>45.5</v>
      </c>
      <c r="L735" s="8">
        <f t="shared" si="69"/>
        <v>3.1850000000000005</v>
      </c>
      <c r="M735" s="24">
        <f t="shared" si="71"/>
        <v>48.69</v>
      </c>
      <c r="N735" s="24">
        <f t="shared" si="66"/>
        <v>460.66</v>
      </c>
      <c r="O735" s="24">
        <f t="shared" si="67"/>
        <v>460.66</v>
      </c>
      <c r="P735" s="203">
        <v>26.97</v>
      </c>
      <c r="Q735" s="8">
        <v>3.19</v>
      </c>
      <c r="R735" s="8">
        <f t="shared" si="70"/>
        <v>30.16</v>
      </c>
    </row>
    <row r="736" spans="1:18" ht="24" customHeight="1" x14ac:dyDescent="0.4">
      <c r="A736" s="10">
        <v>732</v>
      </c>
      <c r="B736" s="4">
        <v>5920006742</v>
      </c>
      <c r="C736" s="3" t="s">
        <v>923</v>
      </c>
      <c r="D736" s="5" t="s">
        <v>930</v>
      </c>
      <c r="E736" s="5" t="s">
        <v>924</v>
      </c>
      <c r="F736" s="3" t="s">
        <v>18</v>
      </c>
      <c r="G736" s="7">
        <v>0</v>
      </c>
      <c r="H736" s="7">
        <v>0</v>
      </c>
      <c r="I736" s="144">
        <v>2</v>
      </c>
      <c r="J736" s="7">
        <v>3.5</v>
      </c>
      <c r="K736" s="8">
        <f t="shared" si="68"/>
        <v>7</v>
      </c>
      <c r="L736" s="8">
        <f t="shared" si="69"/>
        <v>0.49000000000000005</v>
      </c>
      <c r="M736" s="24">
        <f t="shared" si="71"/>
        <v>7.49</v>
      </c>
      <c r="N736" s="24">
        <f t="shared" si="66"/>
        <v>7.49</v>
      </c>
      <c r="O736" s="24">
        <f t="shared" si="67"/>
        <v>7.49</v>
      </c>
      <c r="P736" s="203">
        <v>0</v>
      </c>
      <c r="Q736" s="8">
        <v>0.49</v>
      </c>
      <c r="R736" s="8">
        <f t="shared" si="70"/>
        <v>0.49</v>
      </c>
    </row>
    <row r="737" spans="1:18" ht="24" customHeight="1" x14ac:dyDescent="0.4">
      <c r="A737" s="10">
        <v>733</v>
      </c>
      <c r="B737" s="4">
        <v>5920006743</v>
      </c>
      <c r="C737" s="3" t="s">
        <v>892</v>
      </c>
      <c r="D737" s="5" t="s">
        <v>3638</v>
      </c>
      <c r="E737" s="5" t="s">
        <v>893</v>
      </c>
      <c r="F737" s="11" t="s">
        <v>3464</v>
      </c>
      <c r="G737" s="7">
        <v>202.25</v>
      </c>
      <c r="H737" s="7">
        <v>13.25</v>
      </c>
      <c r="I737" s="144">
        <v>6</v>
      </c>
      <c r="J737" s="7">
        <v>3.5</v>
      </c>
      <c r="K737" s="8">
        <f t="shared" si="68"/>
        <v>21</v>
      </c>
      <c r="L737" s="8">
        <f t="shared" si="69"/>
        <v>1.4700000000000002</v>
      </c>
      <c r="M737" s="24">
        <f t="shared" si="71"/>
        <v>22.47</v>
      </c>
      <c r="N737" s="24">
        <f t="shared" si="66"/>
        <v>224.72</v>
      </c>
      <c r="O737" s="24">
        <f t="shared" si="67"/>
        <v>224.72</v>
      </c>
      <c r="P737" s="203">
        <v>13.25</v>
      </c>
      <c r="Q737" s="8">
        <v>1.47</v>
      </c>
      <c r="R737" s="8">
        <f t="shared" si="70"/>
        <v>14.72</v>
      </c>
    </row>
    <row r="738" spans="1:18" ht="24" customHeight="1" x14ac:dyDescent="0.4">
      <c r="A738" s="10">
        <v>734</v>
      </c>
      <c r="B738" s="4">
        <v>5920006744</v>
      </c>
      <c r="C738" s="3" t="s">
        <v>894</v>
      </c>
      <c r="D738" s="5" t="s">
        <v>895</v>
      </c>
      <c r="E738" s="5" t="s">
        <v>896</v>
      </c>
      <c r="F738" s="11" t="s">
        <v>3464</v>
      </c>
      <c r="G738" s="7">
        <v>1262.08</v>
      </c>
      <c r="H738" s="7">
        <v>82.58</v>
      </c>
      <c r="I738" s="144">
        <v>46</v>
      </c>
      <c r="J738" s="7">
        <v>3.5</v>
      </c>
      <c r="K738" s="8">
        <f t="shared" si="68"/>
        <v>161</v>
      </c>
      <c r="L738" s="8">
        <f t="shared" si="69"/>
        <v>11.270000000000001</v>
      </c>
      <c r="M738" s="24">
        <f t="shared" si="71"/>
        <v>172.27</v>
      </c>
      <c r="N738" s="24">
        <f t="shared" si="66"/>
        <v>1434.35</v>
      </c>
      <c r="O738" s="24">
        <f t="shared" si="67"/>
        <v>1434.35</v>
      </c>
      <c r="P738" s="203">
        <v>82.58</v>
      </c>
      <c r="Q738" s="8">
        <v>11.27</v>
      </c>
      <c r="R738" s="8">
        <f t="shared" si="70"/>
        <v>93.85</v>
      </c>
    </row>
    <row r="739" spans="1:18" ht="24" customHeight="1" x14ac:dyDescent="0.4">
      <c r="A739" s="10">
        <v>735</v>
      </c>
      <c r="B739" s="4">
        <v>5920006745</v>
      </c>
      <c r="C739" s="3" t="s">
        <v>921</v>
      </c>
      <c r="D739" s="5" t="s">
        <v>917</v>
      </c>
      <c r="E739" s="5" t="s">
        <v>922</v>
      </c>
      <c r="F739" s="3" t="s">
        <v>3464</v>
      </c>
      <c r="G739" s="7">
        <v>906.31</v>
      </c>
      <c r="H739" s="7">
        <v>59.31</v>
      </c>
      <c r="I739" s="144">
        <v>36</v>
      </c>
      <c r="J739" s="7">
        <v>3.5</v>
      </c>
      <c r="K739" s="8">
        <f t="shared" si="68"/>
        <v>126</v>
      </c>
      <c r="L739" s="8">
        <f t="shared" si="69"/>
        <v>8.82</v>
      </c>
      <c r="M739" s="24">
        <f t="shared" si="71"/>
        <v>134.82</v>
      </c>
      <c r="N739" s="24">
        <f t="shared" si="66"/>
        <v>1041.1299999999999</v>
      </c>
      <c r="O739" s="24">
        <f t="shared" si="67"/>
        <v>1041.1299999999999</v>
      </c>
      <c r="P739" s="203">
        <v>59.31</v>
      </c>
      <c r="Q739" s="8">
        <v>8.82</v>
      </c>
      <c r="R739" s="8">
        <f t="shared" si="70"/>
        <v>68.13</v>
      </c>
    </row>
    <row r="740" spans="1:18" ht="24" customHeight="1" x14ac:dyDescent="0.4">
      <c r="A740" s="10">
        <v>736</v>
      </c>
      <c r="B740" s="4">
        <v>5920006746</v>
      </c>
      <c r="C740" s="3" t="s">
        <v>919</v>
      </c>
      <c r="D740" s="5" t="s">
        <v>917</v>
      </c>
      <c r="E740" s="5" t="s">
        <v>920</v>
      </c>
      <c r="F740" s="3" t="s">
        <v>3464</v>
      </c>
      <c r="G740" s="7">
        <v>71.17</v>
      </c>
      <c r="H740" s="7">
        <v>4.67</v>
      </c>
      <c r="I740" s="144">
        <v>4</v>
      </c>
      <c r="J740" s="7">
        <v>3.5</v>
      </c>
      <c r="K740" s="8">
        <f t="shared" si="68"/>
        <v>14</v>
      </c>
      <c r="L740" s="8">
        <f t="shared" si="69"/>
        <v>0.98000000000000009</v>
      </c>
      <c r="M740" s="24">
        <f t="shared" si="71"/>
        <v>14.98</v>
      </c>
      <c r="N740" s="24">
        <f t="shared" si="66"/>
        <v>86.15</v>
      </c>
      <c r="O740" s="24">
        <f t="shared" si="67"/>
        <v>86.15</v>
      </c>
      <c r="P740" s="203">
        <v>4.67</v>
      </c>
      <c r="Q740" s="8">
        <v>0.98</v>
      </c>
      <c r="R740" s="8">
        <f t="shared" si="70"/>
        <v>5.65</v>
      </c>
    </row>
    <row r="741" spans="1:18" ht="24" customHeight="1" x14ac:dyDescent="0.4">
      <c r="A741" s="10">
        <v>737</v>
      </c>
      <c r="B741" s="4">
        <v>5920006747</v>
      </c>
      <c r="C741" s="3" t="s">
        <v>916</v>
      </c>
      <c r="D741" s="5" t="s">
        <v>917</v>
      </c>
      <c r="E741" s="5" t="s">
        <v>918</v>
      </c>
      <c r="F741" s="3" t="s">
        <v>3464</v>
      </c>
      <c r="G741" s="7">
        <v>82.41</v>
      </c>
      <c r="H741" s="7">
        <v>5.41</v>
      </c>
      <c r="I741" s="144">
        <v>2</v>
      </c>
      <c r="J741" s="7">
        <v>3.5</v>
      </c>
      <c r="K741" s="8">
        <f t="shared" si="68"/>
        <v>7</v>
      </c>
      <c r="L741" s="8">
        <f t="shared" si="69"/>
        <v>0.49000000000000005</v>
      </c>
      <c r="M741" s="24">
        <f t="shared" si="71"/>
        <v>7.49</v>
      </c>
      <c r="N741" s="24">
        <f t="shared" si="66"/>
        <v>89.899999999999991</v>
      </c>
      <c r="O741" s="24">
        <f t="shared" si="67"/>
        <v>89.899999999999991</v>
      </c>
      <c r="P741" s="203">
        <v>5.41</v>
      </c>
      <c r="Q741" s="8">
        <v>0.49</v>
      </c>
      <c r="R741" s="8">
        <f t="shared" si="70"/>
        <v>5.9</v>
      </c>
    </row>
    <row r="742" spans="1:18" ht="24" customHeight="1" x14ac:dyDescent="0.4">
      <c r="A742" s="10">
        <v>738</v>
      </c>
      <c r="B742" s="4">
        <v>5920006748</v>
      </c>
      <c r="C742" s="3" t="s">
        <v>969</v>
      </c>
      <c r="D742" s="5" t="s">
        <v>3639</v>
      </c>
      <c r="E742" s="5" t="s">
        <v>970</v>
      </c>
      <c r="F742" s="3" t="s">
        <v>18</v>
      </c>
      <c r="G742" s="7">
        <v>0</v>
      </c>
      <c r="H742" s="7">
        <v>0</v>
      </c>
      <c r="I742" s="144">
        <v>26</v>
      </c>
      <c r="J742" s="7">
        <v>3.5</v>
      </c>
      <c r="K742" s="8">
        <f t="shared" si="68"/>
        <v>91</v>
      </c>
      <c r="L742" s="8">
        <f t="shared" si="69"/>
        <v>6.370000000000001</v>
      </c>
      <c r="M742" s="24">
        <f t="shared" si="71"/>
        <v>97.37</v>
      </c>
      <c r="N742" s="24">
        <f t="shared" si="66"/>
        <v>97.37</v>
      </c>
      <c r="O742" s="24">
        <f t="shared" si="67"/>
        <v>97.37</v>
      </c>
      <c r="P742" s="203">
        <v>0</v>
      </c>
      <c r="Q742" s="8">
        <v>6.37</v>
      </c>
      <c r="R742" s="8">
        <f t="shared" si="70"/>
        <v>6.37</v>
      </c>
    </row>
    <row r="743" spans="1:18" ht="24" customHeight="1" x14ac:dyDescent="0.4">
      <c r="A743" s="10">
        <v>739</v>
      </c>
      <c r="B743" s="4">
        <v>5920006749</v>
      </c>
      <c r="C743" s="3" t="s">
        <v>3640</v>
      </c>
      <c r="D743" s="5" t="s">
        <v>968</v>
      </c>
      <c r="E743" s="5" t="s">
        <v>3641</v>
      </c>
      <c r="F743" s="3" t="s">
        <v>18</v>
      </c>
      <c r="G743" s="7">
        <v>0</v>
      </c>
      <c r="H743" s="7">
        <v>0</v>
      </c>
      <c r="I743" s="144">
        <v>1</v>
      </c>
      <c r="J743" s="7">
        <v>3.5</v>
      </c>
      <c r="K743" s="8">
        <f t="shared" si="68"/>
        <v>3.5</v>
      </c>
      <c r="L743" s="8">
        <f t="shared" si="69"/>
        <v>0.24500000000000002</v>
      </c>
      <c r="M743" s="24">
        <f t="shared" si="71"/>
        <v>3.75</v>
      </c>
      <c r="N743" s="24">
        <f t="shared" si="66"/>
        <v>3.75</v>
      </c>
      <c r="O743" s="24">
        <f t="shared" si="67"/>
        <v>3.75</v>
      </c>
      <c r="P743" s="203">
        <v>0</v>
      </c>
      <c r="Q743" s="8">
        <v>0.25</v>
      </c>
      <c r="R743" s="8">
        <f t="shared" si="70"/>
        <v>0.25</v>
      </c>
    </row>
    <row r="744" spans="1:18" ht="24" customHeight="1" x14ac:dyDescent="0.4">
      <c r="A744" s="10">
        <v>740</v>
      </c>
      <c r="B744" s="4">
        <v>5920006750</v>
      </c>
      <c r="C744" s="3" t="s">
        <v>965</v>
      </c>
      <c r="D744" s="5" t="s">
        <v>3642</v>
      </c>
      <c r="E744" s="5" t="s">
        <v>967</v>
      </c>
      <c r="F744" s="3" t="s">
        <v>3464</v>
      </c>
      <c r="G744" s="7">
        <v>1116.02</v>
      </c>
      <c r="H744" s="7">
        <v>73.02</v>
      </c>
      <c r="I744" s="144">
        <v>44</v>
      </c>
      <c r="J744" s="7">
        <v>3.5</v>
      </c>
      <c r="K744" s="8">
        <f t="shared" si="68"/>
        <v>154</v>
      </c>
      <c r="L744" s="8">
        <f t="shared" si="69"/>
        <v>10.780000000000001</v>
      </c>
      <c r="M744" s="24">
        <f t="shared" si="71"/>
        <v>164.78</v>
      </c>
      <c r="N744" s="24">
        <f t="shared" si="66"/>
        <v>1280.8</v>
      </c>
      <c r="O744" s="24">
        <f t="shared" si="67"/>
        <v>1280.8</v>
      </c>
      <c r="P744" s="203">
        <v>73.02</v>
      </c>
      <c r="Q744" s="8">
        <v>10.78</v>
      </c>
      <c r="R744" s="8">
        <f t="shared" si="70"/>
        <v>83.8</v>
      </c>
    </row>
    <row r="745" spans="1:18" ht="24" customHeight="1" x14ac:dyDescent="0.4">
      <c r="A745" s="10">
        <v>741</v>
      </c>
      <c r="B745" s="4">
        <v>5920006751</v>
      </c>
      <c r="C745" s="3" t="s">
        <v>1067</v>
      </c>
      <c r="D745" s="5" t="s">
        <v>3643</v>
      </c>
      <c r="E745" s="5" t="s">
        <v>967</v>
      </c>
      <c r="F745" s="11" t="s">
        <v>3464</v>
      </c>
      <c r="G745" s="7">
        <v>958.75</v>
      </c>
      <c r="H745" s="7">
        <v>62.75</v>
      </c>
      <c r="I745" s="144">
        <v>32</v>
      </c>
      <c r="J745" s="7">
        <v>3.5</v>
      </c>
      <c r="K745" s="8">
        <f t="shared" si="68"/>
        <v>112</v>
      </c>
      <c r="L745" s="8">
        <f t="shared" si="69"/>
        <v>7.8400000000000007</v>
      </c>
      <c r="M745" s="24">
        <f t="shared" si="71"/>
        <v>119.84</v>
      </c>
      <c r="N745" s="24">
        <f t="shared" si="66"/>
        <v>1078.5899999999999</v>
      </c>
      <c r="O745" s="24">
        <f t="shared" si="67"/>
        <v>1078.5899999999999</v>
      </c>
      <c r="P745" s="203">
        <v>62.75</v>
      </c>
      <c r="Q745" s="8">
        <v>7.84</v>
      </c>
      <c r="R745" s="8">
        <f t="shared" si="70"/>
        <v>70.59</v>
      </c>
    </row>
    <row r="746" spans="1:18" ht="24" customHeight="1" x14ac:dyDescent="0.4">
      <c r="A746" s="10">
        <v>742</v>
      </c>
      <c r="B746" s="4">
        <v>5920006752</v>
      </c>
      <c r="C746" s="3" t="s">
        <v>1065</v>
      </c>
      <c r="D746" s="5" t="s">
        <v>1060</v>
      </c>
      <c r="E746" s="5" t="s">
        <v>1066</v>
      </c>
      <c r="F746" s="3" t="s">
        <v>3464</v>
      </c>
      <c r="G746" s="7">
        <v>782.72</v>
      </c>
      <c r="H746" s="7">
        <v>51.22</v>
      </c>
      <c r="I746" s="144">
        <v>42</v>
      </c>
      <c r="J746" s="7">
        <v>3.5</v>
      </c>
      <c r="K746" s="8">
        <f t="shared" si="68"/>
        <v>147</v>
      </c>
      <c r="L746" s="8">
        <f t="shared" si="69"/>
        <v>10.290000000000001</v>
      </c>
      <c r="M746" s="24">
        <f t="shared" si="71"/>
        <v>157.29</v>
      </c>
      <c r="N746" s="24">
        <f t="shared" si="66"/>
        <v>940.01</v>
      </c>
      <c r="O746" s="24">
        <f t="shared" si="67"/>
        <v>940.01</v>
      </c>
      <c r="P746" s="203">
        <v>51.22</v>
      </c>
      <c r="Q746" s="8">
        <v>10.29</v>
      </c>
      <c r="R746" s="8">
        <f t="shared" si="70"/>
        <v>61.51</v>
      </c>
    </row>
    <row r="747" spans="1:18" ht="24" customHeight="1" x14ac:dyDescent="0.4">
      <c r="A747" s="10">
        <v>743</v>
      </c>
      <c r="B747" s="4">
        <v>5920006753</v>
      </c>
      <c r="C747" s="3" t="s">
        <v>914</v>
      </c>
      <c r="D747" s="5" t="s">
        <v>902</v>
      </c>
      <c r="E747" s="5" t="s">
        <v>915</v>
      </c>
      <c r="F747" s="3" t="s">
        <v>3464</v>
      </c>
      <c r="G747" s="7">
        <v>1426.85</v>
      </c>
      <c r="H747" s="7">
        <v>93.35</v>
      </c>
      <c r="I747" s="144">
        <v>83</v>
      </c>
      <c r="J747" s="7">
        <v>3.5</v>
      </c>
      <c r="K747" s="8">
        <f t="shared" si="68"/>
        <v>290.5</v>
      </c>
      <c r="L747" s="8">
        <f t="shared" si="69"/>
        <v>20.335000000000001</v>
      </c>
      <c r="M747" s="24">
        <f t="shared" si="71"/>
        <v>310.83999999999997</v>
      </c>
      <c r="N747" s="24">
        <f t="shared" si="66"/>
        <v>1737.6899999999998</v>
      </c>
      <c r="O747" s="24">
        <f t="shared" si="67"/>
        <v>1737.6899999999998</v>
      </c>
      <c r="P747" s="203">
        <v>93.35</v>
      </c>
      <c r="Q747" s="8">
        <v>20.34</v>
      </c>
      <c r="R747" s="8">
        <f t="shared" si="70"/>
        <v>113.69</v>
      </c>
    </row>
    <row r="748" spans="1:18" ht="24" customHeight="1" x14ac:dyDescent="0.4">
      <c r="A748" s="10">
        <v>744</v>
      </c>
      <c r="B748" s="4">
        <v>5920006754</v>
      </c>
      <c r="C748" s="3" t="s">
        <v>3484</v>
      </c>
      <c r="D748" s="5" t="s">
        <v>902</v>
      </c>
      <c r="E748" s="5" t="s">
        <v>3644</v>
      </c>
      <c r="F748" s="3" t="s">
        <v>18</v>
      </c>
      <c r="G748" s="7">
        <v>0</v>
      </c>
      <c r="H748" s="7">
        <v>0</v>
      </c>
      <c r="I748" s="144">
        <v>1</v>
      </c>
      <c r="J748" s="7">
        <v>3.5</v>
      </c>
      <c r="K748" s="8">
        <f t="shared" si="68"/>
        <v>3.5</v>
      </c>
      <c r="L748" s="8">
        <f t="shared" si="69"/>
        <v>0.24500000000000002</v>
      </c>
      <c r="M748" s="24">
        <f t="shared" si="71"/>
        <v>3.75</v>
      </c>
      <c r="N748" s="24">
        <f t="shared" si="66"/>
        <v>3.75</v>
      </c>
      <c r="O748" s="24">
        <f t="shared" si="67"/>
        <v>3.75</v>
      </c>
      <c r="P748" s="203">
        <v>0</v>
      </c>
      <c r="Q748" s="8">
        <v>0.25</v>
      </c>
      <c r="R748" s="8">
        <f t="shared" si="70"/>
        <v>0.25</v>
      </c>
    </row>
    <row r="749" spans="1:18" ht="24" customHeight="1" x14ac:dyDescent="0.4">
      <c r="A749" s="10">
        <v>745</v>
      </c>
      <c r="B749" s="4">
        <v>5920006755</v>
      </c>
      <c r="C749" s="3" t="s">
        <v>912</v>
      </c>
      <c r="D749" s="5" t="s">
        <v>3645</v>
      </c>
      <c r="E749" s="5" t="s">
        <v>913</v>
      </c>
      <c r="F749" s="3" t="s">
        <v>3476</v>
      </c>
      <c r="G749" s="7">
        <v>15</v>
      </c>
      <c r="H749" s="7">
        <v>1</v>
      </c>
      <c r="I749" s="144">
        <v>2</v>
      </c>
      <c r="J749" s="7">
        <v>3.5</v>
      </c>
      <c r="K749" s="8">
        <f t="shared" si="68"/>
        <v>7</v>
      </c>
      <c r="L749" s="8">
        <f t="shared" si="69"/>
        <v>0.49000000000000005</v>
      </c>
      <c r="M749" s="24">
        <f t="shared" si="71"/>
        <v>7.49</v>
      </c>
      <c r="N749" s="24">
        <f t="shared" si="66"/>
        <v>22.490000000000002</v>
      </c>
      <c r="O749" s="24">
        <f t="shared" si="67"/>
        <v>22.490000000000002</v>
      </c>
      <c r="P749" s="203">
        <v>1</v>
      </c>
      <c r="Q749" s="8">
        <v>0.49</v>
      </c>
      <c r="R749" s="8">
        <f t="shared" si="70"/>
        <v>1.49</v>
      </c>
    </row>
    <row r="750" spans="1:18" ht="24" customHeight="1" x14ac:dyDescent="0.4">
      <c r="A750" s="10">
        <v>746</v>
      </c>
      <c r="B750" s="4">
        <v>5920006756</v>
      </c>
      <c r="C750" s="3" t="s">
        <v>910</v>
      </c>
      <c r="D750" s="5" t="s">
        <v>3646</v>
      </c>
      <c r="E750" s="5" t="s">
        <v>911</v>
      </c>
      <c r="F750" s="3" t="s">
        <v>3464</v>
      </c>
      <c r="G750" s="7">
        <v>344.55</v>
      </c>
      <c r="H750" s="7">
        <v>22.55</v>
      </c>
      <c r="I750" s="144">
        <v>17</v>
      </c>
      <c r="J750" s="7">
        <v>3.5</v>
      </c>
      <c r="K750" s="8">
        <f t="shared" si="68"/>
        <v>59.5</v>
      </c>
      <c r="L750" s="8">
        <f t="shared" si="69"/>
        <v>4.165</v>
      </c>
      <c r="M750" s="24">
        <f t="shared" si="71"/>
        <v>63.669999999999995</v>
      </c>
      <c r="N750" s="24">
        <f t="shared" si="66"/>
        <v>408.22</v>
      </c>
      <c r="O750" s="24">
        <f t="shared" si="67"/>
        <v>408.22</v>
      </c>
      <c r="P750" s="203">
        <v>22.55</v>
      </c>
      <c r="Q750" s="8">
        <v>4.17</v>
      </c>
      <c r="R750" s="8">
        <f t="shared" si="70"/>
        <v>26.72</v>
      </c>
    </row>
    <row r="751" spans="1:18" ht="24" customHeight="1" x14ac:dyDescent="0.4">
      <c r="A751" s="10">
        <v>747</v>
      </c>
      <c r="B751" s="4">
        <v>5920006757</v>
      </c>
      <c r="C751" s="3" t="s">
        <v>908</v>
      </c>
      <c r="D751" s="5" t="s">
        <v>3646</v>
      </c>
      <c r="E751" s="5" t="s">
        <v>909</v>
      </c>
      <c r="F751" s="3" t="s">
        <v>3464</v>
      </c>
      <c r="G751" s="7">
        <v>239.7</v>
      </c>
      <c r="H751" s="7">
        <v>15.7</v>
      </c>
      <c r="I751" s="144">
        <v>11</v>
      </c>
      <c r="J751" s="7">
        <v>3.5</v>
      </c>
      <c r="K751" s="8">
        <f t="shared" si="68"/>
        <v>38.5</v>
      </c>
      <c r="L751" s="8">
        <f t="shared" si="69"/>
        <v>2.6950000000000003</v>
      </c>
      <c r="M751" s="24">
        <f t="shared" si="71"/>
        <v>41.199999999999996</v>
      </c>
      <c r="N751" s="24">
        <f t="shared" si="66"/>
        <v>280.89999999999998</v>
      </c>
      <c r="O751" s="24">
        <f t="shared" si="67"/>
        <v>280.89999999999998</v>
      </c>
      <c r="P751" s="203">
        <v>15.7</v>
      </c>
      <c r="Q751" s="8">
        <v>2.7</v>
      </c>
      <c r="R751" s="8">
        <f t="shared" si="70"/>
        <v>18.399999999999999</v>
      </c>
    </row>
    <row r="752" spans="1:18" ht="24" customHeight="1" x14ac:dyDescent="0.4">
      <c r="A752" s="10">
        <v>748</v>
      </c>
      <c r="B752" s="4">
        <v>5920006758</v>
      </c>
      <c r="C752" s="3" t="s">
        <v>906</v>
      </c>
      <c r="D752" s="5" t="s">
        <v>3647</v>
      </c>
      <c r="E752" s="5" t="s">
        <v>907</v>
      </c>
      <c r="F752" s="3" t="s">
        <v>3464</v>
      </c>
      <c r="G752" s="7">
        <v>464.39</v>
      </c>
      <c r="H752" s="7">
        <v>30.39</v>
      </c>
      <c r="I752" s="144">
        <v>28</v>
      </c>
      <c r="J752" s="7">
        <v>3.5</v>
      </c>
      <c r="K752" s="8">
        <f t="shared" si="68"/>
        <v>98</v>
      </c>
      <c r="L752" s="8">
        <f t="shared" si="69"/>
        <v>6.86</v>
      </c>
      <c r="M752" s="24">
        <f t="shared" si="71"/>
        <v>104.86</v>
      </c>
      <c r="N752" s="24">
        <f t="shared" si="66"/>
        <v>569.25</v>
      </c>
      <c r="O752" s="24">
        <f t="shared" si="67"/>
        <v>569.25</v>
      </c>
      <c r="P752" s="203">
        <v>30.39</v>
      </c>
      <c r="Q752" s="8">
        <v>6.86</v>
      </c>
      <c r="R752" s="8">
        <f t="shared" si="70"/>
        <v>37.25</v>
      </c>
    </row>
    <row r="753" spans="1:18" ht="24" customHeight="1" x14ac:dyDescent="0.4">
      <c r="A753" s="10">
        <v>749</v>
      </c>
      <c r="B753" s="4">
        <v>5920006759</v>
      </c>
      <c r="C753" s="3" t="s">
        <v>904</v>
      </c>
      <c r="D753" s="5" t="s">
        <v>3647</v>
      </c>
      <c r="E753" s="5" t="s">
        <v>905</v>
      </c>
      <c r="F753" s="3" t="s">
        <v>3464</v>
      </c>
      <c r="G753" s="7">
        <v>254.67</v>
      </c>
      <c r="H753" s="7">
        <v>16.670000000000002</v>
      </c>
      <c r="I753" s="144">
        <v>10</v>
      </c>
      <c r="J753" s="7">
        <v>3.5</v>
      </c>
      <c r="K753" s="8">
        <f t="shared" si="68"/>
        <v>35</v>
      </c>
      <c r="L753" s="8">
        <f t="shared" si="69"/>
        <v>2.4500000000000002</v>
      </c>
      <c r="M753" s="24">
        <f t="shared" si="71"/>
        <v>37.450000000000003</v>
      </c>
      <c r="N753" s="24">
        <f t="shared" si="66"/>
        <v>292.12</v>
      </c>
      <c r="O753" s="24">
        <f t="shared" si="67"/>
        <v>292.12</v>
      </c>
      <c r="P753" s="203">
        <v>16.670000000000002</v>
      </c>
      <c r="Q753" s="8">
        <v>2.4500000000000002</v>
      </c>
      <c r="R753" s="8">
        <f t="shared" si="70"/>
        <v>19.12</v>
      </c>
    </row>
    <row r="754" spans="1:18" ht="24" customHeight="1" x14ac:dyDescent="0.4">
      <c r="A754" s="10">
        <v>750</v>
      </c>
      <c r="B754" s="4">
        <v>5920006760</v>
      </c>
      <c r="C754" s="3" t="s">
        <v>901</v>
      </c>
      <c r="D754" s="5" t="s">
        <v>3648</v>
      </c>
      <c r="E754" s="5" t="s">
        <v>903</v>
      </c>
      <c r="F754" s="3" t="s">
        <v>3464</v>
      </c>
      <c r="G754" s="7">
        <v>1329.5</v>
      </c>
      <c r="H754" s="7">
        <v>87</v>
      </c>
      <c r="I754" s="144">
        <v>77</v>
      </c>
      <c r="J754" s="7">
        <v>3.5</v>
      </c>
      <c r="K754" s="8">
        <f t="shared" si="68"/>
        <v>269.5</v>
      </c>
      <c r="L754" s="8">
        <f t="shared" si="69"/>
        <v>18.865000000000002</v>
      </c>
      <c r="M754" s="24">
        <f t="shared" si="71"/>
        <v>288.37</v>
      </c>
      <c r="N754" s="24">
        <f t="shared" si="66"/>
        <v>1617.87</v>
      </c>
      <c r="O754" s="24">
        <f t="shared" si="67"/>
        <v>1617.87</v>
      </c>
      <c r="P754" s="203">
        <v>87</v>
      </c>
      <c r="Q754" s="8">
        <v>18.87</v>
      </c>
      <c r="R754" s="8">
        <f t="shared" si="70"/>
        <v>105.87</v>
      </c>
    </row>
    <row r="755" spans="1:18" ht="24" customHeight="1" x14ac:dyDescent="0.4">
      <c r="A755" s="10">
        <v>751</v>
      </c>
      <c r="B755" s="4">
        <v>5920006761</v>
      </c>
      <c r="C755" s="3" t="s">
        <v>943</v>
      </c>
      <c r="D755" s="5" t="s">
        <v>3649</v>
      </c>
      <c r="E755" s="5" t="s">
        <v>2242</v>
      </c>
      <c r="F755" s="3" t="s">
        <v>3469</v>
      </c>
      <c r="G755" s="7">
        <v>89.89</v>
      </c>
      <c r="H755" s="7">
        <v>5.89</v>
      </c>
      <c r="I755" s="144">
        <v>12</v>
      </c>
      <c r="J755" s="7">
        <v>3.5</v>
      </c>
      <c r="K755" s="8">
        <f t="shared" si="68"/>
        <v>42</v>
      </c>
      <c r="L755" s="8">
        <f t="shared" si="69"/>
        <v>2.9400000000000004</v>
      </c>
      <c r="M755" s="24">
        <f t="shared" si="71"/>
        <v>44.94</v>
      </c>
      <c r="N755" s="24">
        <f t="shared" si="66"/>
        <v>134.82999999999998</v>
      </c>
      <c r="O755" s="24">
        <f t="shared" si="67"/>
        <v>134.82999999999998</v>
      </c>
      <c r="P755" s="203">
        <v>5.89</v>
      </c>
      <c r="Q755" s="8">
        <v>2.94</v>
      </c>
      <c r="R755" s="8">
        <f t="shared" si="70"/>
        <v>8.83</v>
      </c>
    </row>
    <row r="756" spans="1:18" ht="24" customHeight="1" x14ac:dyDescent="0.4">
      <c r="A756" s="10">
        <v>752</v>
      </c>
      <c r="B756" s="4">
        <v>5920006762</v>
      </c>
      <c r="C756" s="3" t="s">
        <v>944</v>
      </c>
      <c r="D756" s="5" t="s">
        <v>3650</v>
      </c>
      <c r="E756" s="5" t="s">
        <v>945</v>
      </c>
      <c r="F756" s="3" t="s">
        <v>18</v>
      </c>
      <c r="G756" s="7">
        <v>0</v>
      </c>
      <c r="H756" s="7">
        <v>0</v>
      </c>
      <c r="I756" s="144">
        <v>14</v>
      </c>
      <c r="J756" s="7">
        <v>3.5</v>
      </c>
      <c r="K756" s="8">
        <f t="shared" si="68"/>
        <v>49</v>
      </c>
      <c r="L756" s="8">
        <f t="shared" si="69"/>
        <v>3.43</v>
      </c>
      <c r="M756" s="24">
        <f t="shared" si="71"/>
        <v>52.43</v>
      </c>
      <c r="N756" s="24">
        <f t="shared" si="66"/>
        <v>52.43</v>
      </c>
      <c r="O756" s="24">
        <f t="shared" si="67"/>
        <v>52.43</v>
      </c>
      <c r="P756" s="203">
        <v>0</v>
      </c>
      <c r="Q756" s="8">
        <v>3.43</v>
      </c>
      <c r="R756" s="8">
        <f t="shared" si="70"/>
        <v>3.43</v>
      </c>
    </row>
    <row r="757" spans="1:18" ht="24" customHeight="1" x14ac:dyDescent="0.4">
      <c r="A757" s="10">
        <v>753</v>
      </c>
      <c r="B757" s="4">
        <v>5920006763</v>
      </c>
      <c r="C757" s="3" t="s">
        <v>946</v>
      </c>
      <c r="D757" s="5" t="s">
        <v>947</v>
      </c>
      <c r="E757" s="5" t="s">
        <v>948</v>
      </c>
      <c r="F757" s="3" t="s">
        <v>3465</v>
      </c>
      <c r="G757" s="7">
        <v>3.75</v>
      </c>
      <c r="H757" s="7">
        <v>0.25</v>
      </c>
      <c r="I757" s="144">
        <v>1</v>
      </c>
      <c r="J757" s="7">
        <v>3.5</v>
      </c>
      <c r="K757" s="8">
        <f t="shared" si="68"/>
        <v>3.5</v>
      </c>
      <c r="L757" s="8">
        <f t="shared" si="69"/>
        <v>0.24500000000000002</v>
      </c>
      <c r="M757" s="24">
        <f t="shared" si="71"/>
        <v>3.75</v>
      </c>
      <c r="N757" s="24">
        <f t="shared" si="66"/>
        <v>7.5</v>
      </c>
      <c r="O757" s="24">
        <f t="shared" si="67"/>
        <v>7.5</v>
      </c>
      <c r="P757" s="203">
        <v>0.25</v>
      </c>
      <c r="Q757" s="8">
        <v>0.25</v>
      </c>
      <c r="R757" s="8">
        <f t="shared" si="70"/>
        <v>0.5</v>
      </c>
    </row>
    <row r="758" spans="1:18" ht="24" customHeight="1" x14ac:dyDescent="0.4">
      <c r="A758" s="10">
        <v>754</v>
      </c>
      <c r="B758" s="4">
        <v>5920006764</v>
      </c>
      <c r="C758" s="3" t="s">
        <v>796</v>
      </c>
      <c r="D758" s="5" t="s">
        <v>3651</v>
      </c>
      <c r="E758" s="5" t="s">
        <v>797</v>
      </c>
      <c r="F758" s="3" t="s">
        <v>3471</v>
      </c>
      <c r="G758" s="7">
        <v>389.49</v>
      </c>
      <c r="H758" s="7">
        <v>25.49</v>
      </c>
      <c r="I758" s="144">
        <v>63</v>
      </c>
      <c r="J758" s="7">
        <v>3.5</v>
      </c>
      <c r="K758" s="8">
        <f t="shared" si="68"/>
        <v>220.5</v>
      </c>
      <c r="L758" s="8">
        <f t="shared" si="69"/>
        <v>15.435000000000002</v>
      </c>
      <c r="M758" s="24">
        <f t="shared" si="71"/>
        <v>235.94</v>
      </c>
      <c r="N758" s="24">
        <f t="shared" si="66"/>
        <v>625.43000000000006</v>
      </c>
      <c r="O758" s="24">
        <f t="shared" si="67"/>
        <v>625.43000000000006</v>
      </c>
      <c r="P758" s="203">
        <v>25.49</v>
      </c>
      <c r="Q758" s="8">
        <v>15.44</v>
      </c>
      <c r="R758" s="8">
        <f t="shared" si="70"/>
        <v>40.93</v>
      </c>
    </row>
    <row r="759" spans="1:18" ht="24" customHeight="1" x14ac:dyDescent="0.4">
      <c r="A759" s="10">
        <v>755</v>
      </c>
      <c r="B759" s="4">
        <v>5920006765</v>
      </c>
      <c r="C759" s="3" t="s">
        <v>1074</v>
      </c>
      <c r="D759" s="5" t="s">
        <v>1075</v>
      </c>
      <c r="E759" s="5" t="s">
        <v>1076</v>
      </c>
      <c r="F759" s="11" t="s">
        <v>3464</v>
      </c>
      <c r="G759" s="7">
        <v>689.11</v>
      </c>
      <c r="H759" s="7">
        <v>45.11</v>
      </c>
      <c r="I759" s="144">
        <v>36</v>
      </c>
      <c r="J759" s="7">
        <v>3.5</v>
      </c>
      <c r="K759" s="8">
        <f t="shared" si="68"/>
        <v>126</v>
      </c>
      <c r="L759" s="8">
        <f t="shared" si="69"/>
        <v>8.82</v>
      </c>
      <c r="M759" s="24">
        <f t="shared" si="71"/>
        <v>134.82</v>
      </c>
      <c r="N759" s="24">
        <f t="shared" si="66"/>
        <v>823.93000000000006</v>
      </c>
      <c r="O759" s="24">
        <f t="shared" si="67"/>
        <v>823.93000000000006</v>
      </c>
      <c r="P759" s="203">
        <v>45.11</v>
      </c>
      <c r="Q759" s="8">
        <v>8.82</v>
      </c>
      <c r="R759" s="8">
        <f t="shared" si="70"/>
        <v>53.93</v>
      </c>
    </row>
    <row r="760" spans="1:18" ht="24" customHeight="1" x14ac:dyDescent="0.4">
      <c r="A760" s="10">
        <v>756</v>
      </c>
      <c r="B760" s="4">
        <v>5920006766</v>
      </c>
      <c r="C760" s="3" t="s">
        <v>1072</v>
      </c>
      <c r="D760" s="5" t="s">
        <v>3652</v>
      </c>
      <c r="E760" s="5" t="s">
        <v>1073</v>
      </c>
      <c r="F760" s="3" t="s">
        <v>3464</v>
      </c>
      <c r="G760" s="7">
        <v>337.07</v>
      </c>
      <c r="H760" s="7">
        <v>22.07</v>
      </c>
      <c r="I760" s="144">
        <v>19</v>
      </c>
      <c r="J760" s="7">
        <v>3.5</v>
      </c>
      <c r="K760" s="8">
        <f t="shared" si="68"/>
        <v>66.5</v>
      </c>
      <c r="L760" s="8">
        <f t="shared" si="69"/>
        <v>4.6550000000000002</v>
      </c>
      <c r="M760" s="24">
        <f t="shared" si="71"/>
        <v>71.160000000000011</v>
      </c>
      <c r="N760" s="24">
        <f t="shared" si="66"/>
        <v>408.23</v>
      </c>
      <c r="O760" s="24">
        <f t="shared" si="67"/>
        <v>408.23</v>
      </c>
      <c r="P760" s="203">
        <v>22.07</v>
      </c>
      <c r="Q760" s="8">
        <v>4.66</v>
      </c>
      <c r="R760" s="8">
        <f t="shared" si="70"/>
        <v>26.73</v>
      </c>
    </row>
    <row r="761" spans="1:18" ht="24" customHeight="1" x14ac:dyDescent="0.4">
      <c r="A761" s="10">
        <v>757</v>
      </c>
      <c r="B761" s="4">
        <v>5920006767</v>
      </c>
      <c r="C761" s="3" t="s">
        <v>1070</v>
      </c>
      <c r="D761" s="5" t="s">
        <v>3653</v>
      </c>
      <c r="E761" s="5" t="s">
        <v>1071</v>
      </c>
      <c r="F761" s="3" t="s">
        <v>3464</v>
      </c>
      <c r="G761" s="7">
        <v>1003.68</v>
      </c>
      <c r="H761" s="7">
        <v>65.680000000000007</v>
      </c>
      <c r="I761" s="144">
        <v>42</v>
      </c>
      <c r="J761" s="7">
        <v>3.5</v>
      </c>
      <c r="K761" s="8">
        <f t="shared" si="68"/>
        <v>147</v>
      </c>
      <c r="L761" s="8">
        <f t="shared" si="69"/>
        <v>10.290000000000001</v>
      </c>
      <c r="M761" s="24">
        <f t="shared" si="71"/>
        <v>157.29</v>
      </c>
      <c r="N761" s="24">
        <f t="shared" si="66"/>
        <v>1160.97</v>
      </c>
      <c r="O761" s="24">
        <f t="shared" si="67"/>
        <v>1160.97</v>
      </c>
      <c r="P761" s="203">
        <v>65.680000000000007</v>
      </c>
      <c r="Q761" s="8">
        <v>10.29</v>
      </c>
      <c r="R761" s="8">
        <f t="shared" si="70"/>
        <v>75.97</v>
      </c>
    </row>
    <row r="762" spans="1:18" ht="24" customHeight="1" x14ac:dyDescent="0.4">
      <c r="A762" s="10">
        <v>758</v>
      </c>
      <c r="B762" s="4">
        <v>5920006768</v>
      </c>
      <c r="C762" s="3" t="s">
        <v>1068</v>
      </c>
      <c r="D762" s="5" t="s">
        <v>3654</v>
      </c>
      <c r="E762" s="5" t="s">
        <v>1069</v>
      </c>
      <c r="F762" s="3" t="s">
        <v>3067</v>
      </c>
      <c r="G762" s="7">
        <v>183.51</v>
      </c>
      <c r="H762" s="7">
        <v>12.01</v>
      </c>
      <c r="I762" s="144">
        <v>8</v>
      </c>
      <c r="J762" s="7">
        <v>3.5</v>
      </c>
      <c r="K762" s="8">
        <f t="shared" si="68"/>
        <v>28</v>
      </c>
      <c r="L762" s="8">
        <f t="shared" si="69"/>
        <v>1.9600000000000002</v>
      </c>
      <c r="M762" s="24">
        <f t="shared" si="71"/>
        <v>29.96</v>
      </c>
      <c r="N762" s="24">
        <f t="shared" si="66"/>
        <v>213.47</v>
      </c>
      <c r="O762" s="24">
        <f t="shared" si="67"/>
        <v>213.47</v>
      </c>
      <c r="P762" s="203">
        <v>12.01</v>
      </c>
      <c r="Q762" s="8">
        <v>1.96</v>
      </c>
      <c r="R762" s="8">
        <f t="shared" si="70"/>
        <v>13.969999999999999</v>
      </c>
    </row>
    <row r="763" spans="1:18" ht="24" customHeight="1" x14ac:dyDescent="0.4">
      <c r="A763" s="10">
        <v>759</v>
      </c>
      <c r="B763" s="4">
        <v>5920006769</v>
      </c>
      <c r="C763" s="3" t="s">
        <v>1062</v>
      </c>
      <c r="D763" s="5" t="s">
        <v>3655</v>
      </c>
      <c r="E763" s="5" t="s">
        <v>1063</v>
      </c>
      <c r="F763" s="3" t="s">
        <v>3464</v>
      </c>
      <c r="G763" s="7">
        <v>303.37</v>
      </c>
      <c r="H763" s="7">
        <v>19.87</v>
      </c>
      <c r="I763" s="144">
        <v>12</v>
      </c>
      <c r="J763" s="7">
        <v>3.5</v>
      </c>
      <c r="K763" s="8">
        <f t="shared" si="68"/>
        <v>42</v>
      </c>
      <c r="L763" s="8">
        <f t="shared" si="69"/>
        <v>2.9400000000000004</v>
      </c>
      <c r="M763" s="24">
        <f t="shared" si="71"/>
        <v>44.94</v>
      </c>
      <c r="N763" s="24">
        <f t="shared" si="66"/>
        <v>348.31</v>
      </c>
      <c r="O763" s="24">
        <f t="shared" si="67"/>
        <v>348.31</v>
      </c>
      <c r="P763" s="203">
        <v>19.87</v>
      </c>
      <c r="Q763" s="8">
        <v>2.94</v>
      </c>
      <c r="R763" s="8">
        <f t="shared" si="70"/>
        <v>22.810000000000002</v>
      </c>
    </row>
    <row r="764" spans="1:18" ht="24" customHeight="1" x14ac:dyDescent="0.4">
      <c r="A764" s="10">
        <v>760</v>
      </c>
      <c r="B764" s="4">
        <v>5920006770</v>
      </c>
      <c r="C764" s="3" t="s">
        <v>1059</v>
      </c>
      <c r="D764" s="5" t="s">
        <v>1060</v>
      </c>
      <c r="E764" s="5" t="s">
        <v>1061</v>
      </c>
      <c r="F764" s="3" t="s">
        <v>3464</v>
      </c>
      <c r="G764" s="7">
        <v>250.93</v>
      </c>
      <c r="H764" s="7">
        <v>16.43</v>
      </c>
      <c r="I764" s="144">
        <v>11</v>
      </c>
      <c r="J764" s="7">
        <v>3.5</v>
      </c>
      <c r="K764" s="8">
        <f t="shared" si="68"/>
        <v>38.5</v>
      </c>
      <c r="L764" s="8">
        <f t="shared" si="69"/>
        <v>2.6950000000000003</v>
      </c>
      <c r="M764" s="24">
        <f t="shared" si="71"/>
        <v>41.199999999999996</v>
      </c>
      <c r="N764" s="24">
        <f t="shared" si="66"/>
        <v>292.13</v>
      </c>
      <c r="O764" s="24">
        <f t="shared" si="67"/>
        <v>292.13</v>
      </c>
      <c r="P764" s="203">
        <v>16.43</v>
      </c>
      <c r="Q764" s="8">
        <v>2.7</v>
      </c>
      <c r="R764" s="8">
        <f t="shared" si="70"/>
        <v>19.13</v>
      </c>
    </row>
    <row r="765" spans="1:18" ht="24" customHeight="1" x14ac:dyDescent="0.4">
      <c r="A765" s="10">
        <v>761</v>
      </c>
      <c r="B765" s="4">
        <v>5920006771</v>
      </c>
      <c r="C765" s="3" t="s">
        <v>1057</v>
      </c>
      <c r="D765" s="5" t="s">
        <v>3656</v>
      </c>
      <c r="E765" s="5" t="s">
        <v>1058</v>
      </c>
      <c r="F765" s="3" t="s">
        <v>3464</v>
      </c>
      <c r="G765" s="7">
        <v>41.21</v>
      </c>
      <c r="H765" s="7">
        <v>2.71</v>
      </c>
      <c r="I765" s="144">
        <v>1</v>
      </c>
      <c r="J765" s="7">
        <v>3.5</v>
      </c>
      <c r="K765" s="8">
        <f t="shared" si="68"/>
        <v>3.5</v>
      </c>
      <c r="L765" s="8">
        <f t="shared" si="69"/>
        <v>0.24500000000000002</v>
      </c>
      <c r="M765" s="24">
        <f t="shared" si="71"/>
        <v>3.75</v>
      </c>
      <c r="N765" s="24">
        <f t="shared" si="66"/>
        <v>44.96</v>
      </c>
      <c r="O765" s="24">
        <f t="shared" si="67"/>
        <v>44.96</v>
      </c>
      <c r="P765" s="203">
        <v>2.71</v>
      </c>
      <c r="Q765" s="8">
        <v>0.25</v>
      </c>
      <c r="R765" s="8">
        <f t="shared" si="70"/>
        <v>2.96</v>
      </c>
    </row>
    <row r="766" spans="1:18" ht="24" customHeight="1" x14ac:dyDescent="0.4">
      <c r="A766" s="10">
        <v>762</v>
      </c>
      <c r="B766" s="4">
        <v>5920006772</v>
      </c>
      <c r="C766" s="3" t="s">
        <v>1055</v>
      </c>
      <c r="D766" s="5" t="s">
        <v>3657</v>
      </c>
      <c r="E766" s="5" t="s">
        <v>1056</v>
      </c>
      <c r="F766" s="11" t="s">
        <v>3464</v>
      </c>
      <c r="G766" s="7">
        <v>666.63</v>
      </c>
      <c r="H766" s="7">
        <v>43.63</v>
      </c>
      <c r="I766" s="144">
        <v>30</v>
      </c>
      <c r="J766" s="7">
        <v>3.5</v>
      </c>
      <c r="K766" s="8">
        <f t="shared" si="68"/>
        <v>105</v>
      </c>
      <c r="L766" s="8">
        <f t="shared" si="69"/>
        <v>7.3500000000000005</v>
      </c>
      <c r="M766" s="24">
        <f t="shared" si="71"/>
        <v>112.35</v>
      </c>
      <c r="N766" s="24">
        <f t="shared" si="66"/>
        <v>778.98</v>
      </c>
      <c r="O766" s="24">
        <f t="shared" si="67"/>
        <v>778.98</v>
      </c>
      <c r="P766" s="203">
        <v>43.63</v>
      </c>
      <c r="Q766" s="8">
        <v>7.35</v>
      </c>
      <c r="R766" s="8">
        <f t="shared" si="70"/>
        <v>50.980000000000004</v>
      </c>
    </row>
    <row r="767" spans="1:18" ht="24" customHeight="1" x14ac:dyDescent="0.4">
      <c r="A767" s="10">
        <v>763</v>
      </c>
      <c r="B767" s="4">
        <v>5920006773</v>
      </c>
      <c r="C767" s="3" t="s">
        <v>1053</v>
      </c>
      <c r="D767" s="5" t="s">
        <v>3658</v>
      </c>
      <c r="E767" s="5" t="s">
        <v>1054</v>
      </c>
      <c r="F767" s="3" t="s">
        <v>3464</v>
      </c>
      <c r="G767" s="7">
        <v>89.89</v>
      </c>
      <c r="H767" s="7">
        <v>5.89</v>
      </c>
      <c r="I767" s="144">
        <v>3</v>
      </c>
      <c r="J767" s="7">
        <v>3.5</v>
      </c>
      <c r="K767" s="8">
        <f t="shared" si="68"/>
        <v>10.5</v>
      </c>
      <c r="L767" s="8">
        <f t="shared" si="69"/>
        <v>0.7350000000000001</v>
      </c>
      <c r="M767" s="24">
        <f t="shared" si="71"/>
        <v>11.24</v>
      </c>
      <c r="N767" s="24">
        <f t="shared" si="66"/>
        <v>101.13</v>
      </c>
      <c r="O767" s="24">
        <f t="shared" si="67"/>
        <v>101.13</v>
      </c>
      <c r="P767" s="203">
        <v>5.89</v>
      </c>
      <c r="Q767" s="8">
        <v>0.74</v>
      </c>
      <c r="R767" s="8">
        <f t="shared" si="70"/>
        <v>6.63</v>
      </c>
    </row>
    <row r="768" spans="1:18" ht="24" customHeight="1" x14ac:dyDescent="0.4">
      <c r="A768" s="10">
        <v>764</v>
      </c>
      <c r="B768" s="4">
        <v>5920006774</v>
      </c>
      <c r="C768" s="3" t="s">
        <v>844</v>
      </c>
      <c r="D768" s="5" t="s">
        <v>845</v>
      </c>
      <c r="E768" s="5" t="s">
        <v>2292</v>
      </c>
      <c r="F768" s="3" t="s">
        <v>3464</v>
      </c>
      <c r="G768" s="7">
        <v>329.58</v>
      </c>
      <c r="H768" s="7">
        <v>21.58</v>
      </c>
      <c r="I768" s="144">
        <v>16</v>
      </c>
      <c r="J768" s="7">
        <v>3.5</v>
      </c>
      <c r="K768" s="8">
        <f t="shared" si="68"/>
        <v>56</v>
      </c>
      <c r="L768" s="8">
        <f t="shared" si="69"/>
        <v>3.9200000000000004</v>
      </c>
      <c r="M768" s="24">
        <f t="shared" si="71"/>
        <v>59.92</v>
      </c>
      <c r="N768" s="24">
        <f t="shared" si="66"/>
        <v>389.5</v>
      </c>
      <c r="O768" s="24">
        <f t="shared" si="67"/>
        <v>389.5</v>
      </c>
      <c r="P768" s="203">
        <v>21.58</v>
      </c>
      <c r="Q768" s="8">
        <v>3.92</v>
      </c>
      <c r="R768" s="8">
        <f t="shared" si="70"/>
        <v>25.5</v>
      </c>
    </row>
    <row r="769" spans="1:18" ht="24" customHeight="1" x14ac:dyDescent="0.4">
      <c r="A769" s="10">
        <v>765</v>
      </c>
      <c r="B769" s="4">
        <v>5920006775</v>
      </c>
      <c r="C769" s="3" t="s">
        <v>1639</v>
      </c>
      <c r="D769" s="5" t="s">
        <v>1640</v>
      </c>
      <c r="E769" s="5" t="s">
        <v>1641</v>
      </c>
      <c r="F769" s="3" t="s">
        <v>3464</v>
      </c>
      <c r="G769" s="7">
        <v>385.76</v>
      </c>
      <c r="H769" s="7">
        <v>25.26</v>
      </c>
      <c r="I769" s="144">
        <v>8</v>
      </c>
      <c r="J769" s="7">
        <v>3.5</v>
      </c>
      <c r="K769" s="8">
        <f t="shared" si="68"/>
        <v>28</v>
      </c>
      <c r="L769" s="8">
        <f t="shared" si="69"/>
        <v>1.9600000000000002</v>
      </c>
      <c r="M769" s="24">
        <f t="shared" si="71"/>
        <v>29.96</v>
      </c>
      <c r="N769" s="24">
        <f t="shared" si="66"/>
        <v>415.71999999999997</v>
      </c>
      <c r="O769" s="24">
        <f t="shared" si="67"/>
        <v>415.71999999999997</v>
      </c>
      <c r="P769" s="203">
        <v>25.26</v>
      </c>
      <c r="Q769" s="8">
        <v>1.96</v>
      </c>
      <c r="R769" s="8">
        <f t="shared" si="70"/>
        <v>27.220000000000002</v>
      </c>
    </row>
    <row r="770" spans="1:18" ht="24" customHeight="1" x14ac:dyDescent="0.4">
      <c r="A770" s="10">
        <v>766</v>
      </c>
      <c r="B770" s="4">
        <v>5920006776</v>
      </c>
      <c r="C770" s="3" t="s">
        <v>1644</v>
      </c>
      <c r="D770" s="5" t="s">
        <v>1645</v>
      </c>
      <c r="E770" s="5" t="s">
        <v>1646</v>
      </c>
      <c r="F770" s="3" t="s">
        <v>3464</v>
      </c>
      <c r="G770" s="7">
        <v>172.29</v>
      </c>
      <c r="H770" s="7">
        <v>11.29</v>
      </c>
      <c r="I770" s="144">
        <v>9</v>
      </c>
      <c r="J770" s="7">
        <v>3.5</v>
      </c>
      <c r="K770" s="8">
        <f t="shared" si="68"/>
        <v>31.5</v>
      </c>
      <c r="L770" s="8">
        <f t="shared" si="69"/>
        <v>2.2050000000000001</v>
      </c>
      <c r="M770" s="24">
        <f t="shared" si="71"/>
        <v>33.71</v>
      </c>
      <c r="N770" s="24">
        <f t="shared" si="66"/>
        <v>206</v>
      </c>
      <c r="O770" s="24">
        <f t="shared" si="67"/>
        <v>206</v>
      </c>
      <c r="P770" s="203">
        <v>11.29</v>
      </c>
      <c r="Q770" s="8">
        <v>2.21</v>
      </c>
      <c r="R770" s="8">
        <f t="shared" si="70"/>
        <v>13.5</v>
      </c>
    </row>
    <row r="771" spans="1:18" ht="24" customHeight="1" x14ac:dyDescent="0.4">
      <c r="A771" s="10">
        <v>767</v>
      </c>
      <c r="B771" s="4">
        <v>5920006777</v>
      </c>
      <c r="C771" s="3" t="s">
        <v>819</v>
      </c>
      <c r="D771" s="5" t="s">
        <v>3659</v>
      </c>
      <c r="E771" s="5" t="s">
        <v>820</v>
      </c>
      <c r="F771" s="3" t="s">
        <v>18</v>
      </c>
      <c r="G771" s="7">
        <v>0</v>
      </c>
      <c r="H771" s="7">
        <v>0</v>
      </c>
      <c r="I771" s="144">
        <v>35</v>
      </c>
      <c r="J771" s="7">
        <v>3.5</v>
      </c>
      <c r="K771" s="8">
        <f t="shared" si="68"/>
        <v>122.5</v>
      </c>
      <c r="L771" s="8">
        <f t="shared" si="69"/>
        <v>8.5750000000000011</v>
      </c>
      <c r="M771" s="24">
        <f t="shared" si="71"/>
        <v>131.07999999999998</v>
      </c>
      <c r="N771" s="24">
        <f t="shared" si="66"/>
        <v>131.07999999999998</v>
      </c>
      <c r="O771" s="24">
        <f t="shared" si="67"/>
        <v>131.07999999999998</v>
      </c>
      <c r="P771" s="203">
        <v>0</v>
      </c>
      <c r="Q771" s="8">
        <v>8.58</v>
      </c>
      <c r="R771" s="8">
        <f t="shared" si="70"/>
        <v>8.58</v>
      </c>
    </row>
    <row r="772" spans="1:18" ht="24" customHeight="1" x14ac:dyDescent="0.4">
      <c r="A772" s="10">
        <v>768</v>
      </c>
      <c r="B772" s="4">
        <v>5920006778</v>
      </c>
      <c r="C772" s="3" t="s">
        <v>880</v>
      </c>
      <c r="D772" s="5" t="s">
        <v>3660</v>
      </c>
      <c r="E772" s="5" t="s">
        <v>881</v>
      </c>
      <c r="F772" s="3" t="s">
        <v>3761</v>
      </c>
      <c r="G772" s="7">
        <v>1292.04</v>
      </c>
      <c r="H772" s="7">
        <v>84.54</v>
      </c>
      <c r="I772" s="144">
        <v>90</v>
      </c>
      <c r="J772" s="7">
        <v>3.5</v>
      </c>
      <c r="K772" s="8">
        <f t="shared" si="68"/>
        <v>315</v>
      </c>
      <c r="L772" s="8">
        <f t="shared" si="69"/>
        <v>22.05</v>
      </c>
      <c r="M772" s="24">
        <f t="shared" si="71"/>
        <v>337.05</v>
      </c>
      <c r="N772" s="24">
        <f t="shared" si="66"/>
        <v>1629.09</v>
      </c>
      <c r="O772" s="24">
        <f t="shared" si="67"/>
        <v>1629.09</v>
      </c>
      <c r="P772" s="203">
        <v>84.54</v>
      </c>
      <c r="Q772" s="8">
        <v>22.05</v>
      </c>
      <c r="R772" s="8">
        <f t="shared" si="70"/>
        <v>106.59</v>
      </c>
    </row>
    <row r="773" spans="1:18" ht="24" customHeight="1" x14ac:dyDescent="0.4">
      <c r="A773" s="10">
        <v>769</v>
      </c>
      <c r="B773" s="4">
        <v>5920006779</v>
      </c>
      <c r="C773" s="3" t="s">
        <v>842</v>
      </c>
      <c r="D773" s="5" t="s">
        <v>2191</v>
      </c>
      <c r="E773" s="5" t="s">
        <v>3661</v>
      </c>
      <c r="F773" s="3" t="s">
        <v>3464</v>
      </c>
      <c r="G773" s="7">
        <v>1621.6</v>
      </c>
      <c r="H773" s="7">
        <v>106.1</v>
      </c>
      <c r="I773" s="144">
        <v>66</v>
      </c>
      <c r="J773" s="7">
        <v>3.5</v>
      </c>
      <c r="K773" s="8">
        <f t="shared" si="68"/>
        <v>231</v>
      </c>
      <c r="L773" s="8">
        <f t="shared" si="69"/>
        <v>16.170000000000002</v>
      </c>
      <c r="M773" s="24">
        <f t="shared" si="71"/>
        <v>247.17</v>
      </c>
      <c r="N773" s="24">
        <f t="shared" ref="N773:N836" si="72">SUM(G773+M773)</f>
        <v>1868.77</v>
      </c>
      <c r="O773" s="24">
        <f t="shared" ref="O773:O836" si="73">N773</f>
        <v>1868.77</v>
      </c>
      <c r="P773" s="203">
        <v>106.1</v>
      </c>
      <c r="Q773" s="8">
        <v>16.170000000000002</v>
      </c>
      <c r="R773" s="8">
        <f t="shared" si="70"/>
        <v>122.27</v>
      </c>
    </row>
    <row r="774" spans="1:18" ht="24" customHeight="1" x14ac:dyDescent="0.4">
      <c r="A774" s="10">
        <v>770</v>
      </c>
      <c r="B774" s="4">
        <v>5920006780</v>
      </c>
      <c r="C774" s="3" t="s">
        <v>839</v>
      </c>
      <c r="D774" s="5" t="s">
        <v>840</v>
      </c>
      <c r="E774" s="5" t="s">
        <v>841</v>
      </c>
      <c r="F774" s="3" t="s">
        <v>3761</v>
      </c>
      <c r="G774" s="7">
        <v>277.14999999999998</v>
      </c>
      <c r="H774" s="7">
        <v>18.149999999999999</v>
      </c>
      <c r="I774" s="144">
        <v>16</v>
      </c>
      <c r="J774" s="7">
        <v>3.5</v>
      </c>
      <c r="K774" s="8">
        <f t="shared" ref="K774:K837" si="74">SUM(I774*J774)</f>
        <v>56</v>
      </c>
      <c r="L774" s="8">
        <f t="shared" ref="L774:L837" si="75">SUM(K774*7%)</f>
        <v>3.9200000000000004</v>
      </c>
      <c r="M774" s="24">
        <f t="shared" si="71"/>
        <v>59.92</v>
      </c>
      <c r="N774" s="24">
        <f t="shared" si="72"/>
        <v>337.07</v>
      </c>
      <c r="O774" s="24">
        <f t="shared" si="73"/>
        <v>337.07</v>
      </c>
      <c r="P774" s="203">
        <v>18.149999999999999</v>
      </c>
      <c r="Q774" s="8">
        <v>3.92</v>
      </c>
      <c r="R774" s="8">
        <f t="shared" ref="R774:R837" si="76">SUM(P774:Q774)</f>
        <v>22.07</v>
      </c>
    </row>
    <row r="775" spans="1:18" ht="24" customHeight="1" x14ac:dyDescent="0.4">
      <c r="A775" s="10">
        <v>771</v>
      </c>
      <c r="B775" s="4">
        <v>5920006781</v>
      </c>
      <c r="C775" s="3" t="s">
        <v>875</v>
      </c>
      <c r="D775" s="5" t="s">
        <v>3662</v>
      </c>
      <c r="E775" s="5" t="s">
        <v>876</v>
      </c>
      <c r="F775" s="11" t="s">
        <v>3761</v>
      </c>
      <c r="G775" s="7">
        <v>453.15</v>
      </c>
      <c r="H775" s="7">
        <v>29.65</v>
      </c>
      <c r="I775" s="144">
        <v>30</v>
      </c>
      <c r="J775" s="7">
        <v>3.5</v>
      </c>
      <c r="K775" s="8">
        <f t="shared" si="74"/>
        <v>105</v>
      </c>
      <c r="L775" s="8">
        <f t="shared" si="75"/>
        <v>7.3500000000000005</v>
      </c>
      <c r="M775" s="24">
        <f t="shared" si="71"/>
        <v>112.35</v>
      </c>
      <c r="N775" s="24">
        <f t="shared" si="72"/>
        <v>565.5</v>
      </c>
      <c r="O775" s="24">
        <f t="shared" si="73"/>
        <v>565.5</v>
      </c>
      <c r="P775" s="203">
        <v>29.65</v>
      </c>
      <c r="Q775" s="8">
        <v>7.35</v>
      </c>
      <c r="R775" s="8">
        <f t="shared" si="76"/>
        <v>37</v>
      </c>
    </row>
    <row r="776" spans="1:18" ht="24" customHeight="1" x14ac:dyDescent="0.4">
      <c r="A776" s="10">
        <v>772</v>
      </c>
      <c r="B776" s="4">
        <v>5920006782</v>
      </c>
      <c r="C776" s="3" t="s">
        <v>836</v>
      </c>
      <c r="D776" s="5" t="s">
        <v>837</v>
      </c>
      <c r="E776" s="5" t="s">
        <v>838</v>
      </c>
      <c r="F776" s="11" t="s">
        <v>3761</v>
      </c>
      <c r="G776" s="7">
        <v>1685.27</v>
      </c>
      <c r="H776" s="7">
        <v>110.27</v>
      </c>
      <c r="I776" s="144">
        <v>68</v>
      </c>
      <c r="J776" s="7">
        <v>3.5</v>
      </c>
      <c r="K776" s="8">
        <f t="shared" si="74"/>
        <v>238</v>
      </c>
      <c r="L776" s="8">
        <f t="shared" si="75"/>
        <v>16.66</v>
      </c>
      <c r="M776" s="24">
        <f t="shared" ref="M776:M839" si="77">ROUNDUP(K776+L776,2)</f>
        <v>254.66</v>
      </c>
      <c r="N776" s="24">
        <f t="shared" si="72"/>
        <v>1939.93</v>
      </c>
      <c r="O776" s="24">
        <f t="shared" si="73"/>
        <v>1939.93</v>
      </c>
      <c r="P776" s="203">
        <v>110.27</v>
      </c>
      <c r="Q776" s="8">
        <v>16.66</v>
      </c>
      <c r="R776" s="8">
        <f t="shared" si="76"/>
        <v>126.92999999999999</v>
      </c>
    </row>
    <row r="777" spans="1:18" ht="24" customHeight="1" x14ac:dyDescent="0.4">
      <c r="A777" s="10">
        <v>773</v>
      </c>
      <c r="B777" s="4">
        <v>5920006783</v>
      </c>
      <c r="C777" s="3" t="s">
        <v>873</v>
      </c>
      <c r="D777" s="5" t="s">
        <v>3663</v>
      </c>
      <c r="E777" s="5" t="s">
        <v>874</v>
      </c>
      <c r="F777" s="3" t="s">
        <v>3465</v>
      </c>
      <c r="G777" s="7">
        <v>56.18</v>
      </c>
      <c r="H777" s="7">
        <v>3.68</v>
      </c>
      <c r="I777" s="144">
        <v>25</v>
      </c>
      <c r="J777" s="7">
        <v>3.5</v>
      </c>
      <c r="K777" s="8">
        <f t="shared" si="74"/>
        <v>87.5</v>
      </c>
      <c r="L777" s="8">
        <f t="shared" si="75"/>
        <v>6.1250000000000009</v>
      </c>
      <c r="M777" s="24">
        <f t="shared" si="77"/>
        <v>93.63000000000001</v>
      </c>
      <c r="N777" s="24">
        <f t="shared" si="72"/>
        <v>149.81</v>
      </c>
      <c r="O777" s="24">
        <f t="shared" si="73"/>
        <v>149.81</v>
      </c>
      <c r="P777" s="203">
        <v>3.68</v>
      </c>
      <c r="Q777" s="8">
        <v>6.13</v>
      </c>
      <c r="R777" s="8">
        <f t="shared" si="76"/>
        <v>9.81</v>
      </c>
    </row>
    <row r="778" spans="1:18" ht="24" customHeight="1" x14ac:dyDescent="0.4">
      <c r="A778" s="10">
        <v>774</v>
      </c>
      <c r="B778" s="4">
        <v>5920006784</v>
      </c>
      <c r="C778" s="3" t="s">
        <v>833</v>
      </c>
      <c r="D778" s="5" t="s">
        <v>834</v>
      </c>
      <c r="E778" s="5" t="s">
        <v>835</v>
      </c>
      <c r="F778" s="11" t="s">
        <v>3761</v>
      </c>
      <c r="G778" s="7">
        <v>865.11</v>
      </c>
      <c r="H778" s="7">
        <v>56.61</v>
      </c>
      <c r="I778" s="144">
        <v>58</v>
      </c>
      <c r="J778" s="7">
        <v>3.5</v>
      </c>
      <c r="K778" s="8">
        <f t="shared" si="74"/>
        <v>203</v>
      </c>
      <c r="L778" s="8">
        <f t="shared" si="75"/>
        <v>14.21</v>
      </c>
      <c r="M778" s="24">
        <f t="shared" si="77"/>
        <v>217.21</v>
      </c>
      <c r="N778" s="24">
        <f t="shared" si="72"/>
        <v>1082.32</v>
      </c>
      <c r="O778" s="24">
        <f t="shared" si="73"/>
        <v>1082.32</v>
      </c>
      <c r="P778" s="203">
        <v>56.61</v>
      </c>
      <c r="Q778" s="8">
        <v>14.21</v>
      </c>
      <c r="R778" s="8">
        <f t="shared" si="76"/>
        <v>70.819999999999993</v>
      </c>
    </row>
    <row r="779" spans="1:18" ht="24" customHeight="1" x14ac:dyDescent="0.4">
      <c r="A779" s="10">
        <v>775</v>
      </c>
      <c r="B779" s="4">
        <v>5920006785</v>
      </c>
      <c r="C779" s="3" t="s">
        <v>1760</v>
      </c>
      <c r="D779" s="5" t="s">
        <v>1761</v>
      </c>
      <c r="E779" s="5" t="s">
        <v>1762</v>
      </c>
      <c r="F779" s="3" t="s">
        <v>3473</v>
      </c>
      <c r="G779" s="7">
        <v>22.49</v>
      </c>
      <c r="H779" s="7">
        <v>1.49</v>
      </c>
      <c r="I779" s="144">
        <v>1</v>
      </c>
      <c r="J779" s="7">
        <v>3.5</v>
      </c>
      <c r="K779" s="8">
        <f t="shared" si="74"/>
        <v>3.5</v>
      </c>
      <c r="L779" s="8">
        <f t="shared" si="75"/>
        <v>0.24500000000000002</v>
      </c>
      <c r="M779" s="24">
        <f t="shared" si="77"/>
        <v>3.75</v>
      </c>
      <c r="N779" s="24">
        <f t="shared" si="72"/>
        <v>26.24</v>
      </c>
      <c r="O779" s="24">
        <f t="shared" si="73"/>
        <v>26.24</v>
      </c>
      <c r="P779" s="203">
        <v>1.49</v>
      </c>
      <c r="Q779" s="8">
        <v>0.25</v>
      </c>
      <c r="R779" s="8">
        <f t="shared" si="76"/>
        <v>1.74</v>
      </c>
    </row>
    <row r="780" spans="1:18" ht="24" customHeight="1" x14ac:dyDescent="0.4">
      <c r="A780" s="10">
        <v>776</v>
      </c>
      <c r="B780" s="4">
        <v>5920006786</v>
      </c>
      <c r="C780" s="3" t="s">
        <v>830</v>
      </c>
      <c r="D780" s="5" t="s">
        <v>831</v>
      </c>
      <c r="E780" s="5" t="s">
        <v>832</v>
      </c>
      <c r="F780" s="3" t="s">
        <v>3761</v>
      </c>
      <c r="G780" s="7">
        <v>1318.26</v>
      </c>
      <c r="H780" s="7">
        <v>86.26</v>
      </c>
      <c r="I780" s="144">
        <v>78</v>
      </c>
      <c r="J780" s="7">
        <v>3.5</v>
      </c>
      <c r="K780" s="8">
        <f t="shared" si="74"/>
        <v>273</v>
      </c>
      <c r="L780" s="8">
        <f t="shared" si="75"/>
        <v>19.110000000000003</v>
      </c>
      <c r="M780" s="24">
        <f t="shared" si="77"/>
        <v>292.11</v>
      </c>
      <c r="N780" s="24">
        <f t="shared" si="72"/>
        <v>1610.37</v>
      </c>
      <c r="O780" s="24">
        <f t="shared" si="73"/>
        <v>1610.37</v>
      </c>
      <c r="P780" s="203">
        <v>86.26</v>
      </c>
      <c r="Q780" s="8">
        <v>19.11</v>
      </c>
      <c r="R780" s="8">
        <f t="shared" si="76"/>
        <v>105.37</v>
      </c>
    </row>
    <row r="781" spans="1:18" ht="24" customHeight="1" x14ac:dyDescent="0.4">
      <c r="A781" s="10">
        <v>777</v>
      </c>
      <c r="B781" s="4">
        <v>5920006787</v>
      </c>
      <c r="C781" s="3" t="s">
        <v>869</v>
      </c>
      <c r="D781" s="5" t="s">
        <v>3664</v>
      </c>
      <c r="E781" s="5" t="s">
        <v>3665</v>
      </c>
      <c r="F781" s="11" t="s">
        <v>3464</v>
      </c>
      <c r="G781" s="7">
        <v>250.93</v>
      </c>
      <c r="H781" s="7">
        <v>16.43</v>
      </c>
      <c r="I781" s="144">
        <v>6</v>
      </c>
      <c r="J781" s="7">
        <v>3.5</v>
      </c>
      <c r="K781" s="8">
        <f t="shared" si="74"/>
        <v>21</v>
      </c>
      <c r="L781" s="8">
        <f t="shared" si="75"/>
        <v>1.4700000000000002</v>
      </c>
      <c r="M781" s="24">
        <f t="shared" si="77"/>
        <v>22.47</v>
      </c>
      <c r="N781" s="24">
        <f t="shared" si="72"/>
        <v>273.39999999999998</v>
      </c>
      <c r="O781" s="24">
        <f t="shared" si="73"/>
        <v>273.39999999999998</v>
      </c>
      <c r="P781" s="203">
        <v>16.43</v>
      </c>
      <c r="Q781" s="8">
        <v>1.47</v>
      </c>
      <c r="R781" s="8">
        <f t="shared" si="76"/>
        <v>17.899999999999999</v>
      </c>
    </row>
    <row r="782" spans="1:18" ht="24" customHeight="1" x14ac:dyDescent="0.4">
      <c r="A782" s="10">
        <v>778</v>
      </c>
      <c r="B782" s="4">
        <v>5920006788</v>
      </c>
      <c r="C782" s="3" t="s">
        <v>827</v>
      </c>
      <c r="D782" s="5" t="s">
        <v>828</v>
      </c>
      <c r="E782" s="5" t="s">
        <v>829</v>
      </c>
      <c r="F782" s="3" t="s">
        <v>3761</v>
      </c>
      <c r="G782" s="7">
        <v>48.71</v>
      </c>
      <c r="H782" s="7">
        <v>3.21</v>
      </c>
      <c r="I782" s="144">
        <v>3</v>
      </c>
      <c r="J782" s="7">
        <v>3.5</v>
      </c>
      <c r="K782" s="8">
        <f t="shared" si="74"/>
        <v>10.5</v>
      </c>
      <c r="L782" s="8">
        <f t="shared" si="75"/>
        <v>0.7350000000000001</v>
      </c>
      <c r="M782" s="24">
        <f t="shared" si="77"/>
        <v>11.24</v>
      </c>
      <c r="N782" s="24">
        <f t="shared" si="72"/>
        <v>59.95</v>
      </c>
      <c r="O782" s="24">
        <f t="shared" si="73"/>
        <v>59.95</v>
      </c>
      <c r="P782" s="203">
        <v>3.21</v>
      </c>
      <c r="Q782" s="8">
        <v>0.74</v>
      </c>
      <c r="R782" s="8">
        <f t="shared" si="76"/>
        <v>3.95</v>
      </c>
    </row>
    <row r="783" spans="1:18" ht="24" customHeight="1" x14ac:dyDescent="0.4">
      <c r="A783" s="10">
        <v>779</v>
      </c>
      <c r="B783" s="4">
        <v>5920006789</v>
      </c>
      <c r="C783" s="3" t="s">
        <v>824</v>
      </c>
      <c r="D783" s="5" t="s">
        <v>825</v>
      </c>
      <c r="E783" s="5" t="s">
        <v>826</v>
      </c>
      <c r="F783" s="3" t="s">
        <v>3761</v>
      </c>
      <c r="G783" s="7">
        <v>573.01</v>
      </c>
      <c r="H783" s="7">
        <v>37.51</v>
      </c>
      <c r="I783" s="144">
        <v>35</v>
      </c>
      <c r="J783" s="7">
        <v>3.5</v>
      </c>
      <c r="K783" s="8">
        <f t="shared" si="74"/>
        <v>122.5</v>
      </c>
      <c r="L783" s="8">
        <f t="shared" si="75"/>
        <v>8.5750000000000011</v>
      </c>
      <c r="M783" s="24">
        <f t="shared" si="77"/>
        <v>131.07999999999998</v>
      </c>
      <c r="N783" s="24">
        <f t="shared" si="72"/>
        <v>704.08999999999992</v>
      </c>
      <c r="O783" s="24">
        <f t="shared" si="73"/>
        <v>704.08999999999992</v>
      </c>
      <c r="P783" s="203">
        <v>37.51</v>
      </c>
      <c r="Q783" s="8">
        <v>8.58</v>
      </c>
      <c r="R783" s="8">
        <f t="shared" si="76"/>
        <v>46.089999999999996</v>
      </c>
    </row>
    <row r="784" spans="1:18" ht="24" customHeight="1" x14ac:dyDescent="0.4">
      <c r="A784" s="10">
        <v>780</v>
      </c>
      <c r="B784" s="4">
        <v>5920006790</v>
      </c>
      <c r="C784" s="3" t="s">
        <v>821</v>
      </c>
      <c r="D784" s="5" t="s">
        <v>822</v>
      </c>
      <c r="E784" s="5" t="s">
        <v>823</v>
      </c>
      <c r="F784" s="11" t="s">
        <v>3761</v>
      </c>
      <c r="G784" s="7">
        <v>82.4</v>
      </c>
      <c r="H784" s="7">
        <v>5.4</v>
      </c>
      <c r="I784" s="144">
        <v>3</v>
      </c>
      <c r="J784" s="7">
        <v>3.5</v>
      </c>
      <c r="K784" s="8">
        <f t="shared" si="74"/>
        <v>10.5</v>
      </c>
      <c r="L784" s="8">
        <f t="shared" si="75"/>
        <v>0.7350000000000001</v>
      </c>
      <c r="M784" s="24">
        <f t="shared" si="77"/>
        <v>11.24</v>
      </c>
      <c r="N784" s="24">
        <f t="shared" si="72"/>
        <v>93.64</v>
      </c>
      <c r="O784" s="24">
        <f t="shared" si="73"/>
        <v>93.64</v>
      </c>
      <c r="P784" s="203">
        <v>5.4</v>
      </c>
      <c r="Q784" s="8">
        <v>0.74</v>
      </c>
      <c r="R784" s="8">
        <f t="shared" si="76"/>
        <v>6.1400000000000006</v>
      </c>
    </row>
    <row r="785" spans="1:18" ht="24" customHeight="1" x14ac:dyDescent="0.4">
      <c r="A785" s="10">
        <v>781</v>
      </c>
      <c r="B785" s="4">
        <v>5920006791</v>
      </c>
      <c r="C785" s="3" t="s">
        <v>846</v>
      </c>
      <c r="D785" s="5" t="s">
        <v>847</v>
      </c>
      <c r="E785" s="5" t="s">
        <v>848</v>
      </c>
      <c r="F785" s="11" t="s">
        <v>3464</v>
      </c>
      <c r="G785" s="7">
        <v>490.61</v>
      </c>
      <c r="H785" s="7">
        <v>32.11</v>
      </c>
      <c r="I785" s="144">
        <v>22</v>
      </c>
      <c r="J785" s="7">
        <v>3.5</v>
      </c>
      <c r="K785" s="8">
        <f t="shared" si="74"/>
        <v>77</v>
      </c>
      <c r="L785" s="8">
        <f t="shared" si="75"/>
        <v>5.3900000000000006</v>
      </c>
      <c r="M785" s="24">
        <f t="shared" si="77"/>
        <v>82.39</v>
      </c>
      <c r="N785" s="24">
        <f t="shared" si="72"/>
        <v>573</v>
      </c>
      <c r="O785" s="24">
        <f t="shared" si="73"/>
        <v>573</v>
      </c>
      <c r="P785" s="203">
        <v>32.11</v>
      </c>
      <c r="Q785" s="8">
        <v>5.39</v>
      </c>
      <c r="R785" s="8">
        <f t="shared" si="76"/>
        <v>37.5</v>
      </c>
    </row>
    <row r="786" spans="1:18" ht="24" customHeight="1" x14ac:dyDescent="0.4">
      <c r="A786" s="10">
        <v>782</v>
      </c>
      <c r="B786" s="4">
        <v>5920006792</v>
      </c>
      <c r="C786" s="3" t="s">
        <v>817</v>
      </c>
      <c r="D786" s="5" t="s">
        <v>3666</v>
      </c>
      <c r="E786" s="5" t="s">
        <v>818</v>
      </c>
      <c r="F786" s="3" t="s">
        <v>3464</v>
      </c>
      <c r="G786" s="7">
        <v>1029.8900000000001</v>
      </c>
      <c r="H786" s="7">
        <v>67.39</v>
      </c>
      <c r="I786" s="144">
        <v>75</v>
      </c>
      <c r="J786" s="7">
        <v>3.5</v>
      </c>
      <c r="K786" s="8">
        <f t="shared" si="74"/>
        <v>262.5</v>
      </c>
      <c r="L786" s="8">
        <f t="shared" si="75"/>
        <v>18.375</v>
      </c>
      <c r="M786" s="24">
        <f t="shared" si="77"/>
        <v>280.88</v>
      </c>
      <c r="N786" s="24">
        <f t="shared" si="72"/>
        <v>1310.77</v>
      </c>
      <c r="O786" s="24">
        <f t="shared" si="73"/>
        <v>1310.77</v>
      </c>
      <c r="P786" s="203">
        <v>67.39</v>
      </c>
      <c r="Q786" s="8">
        <v>18.38</v>
      </c>
      <c r="R786" s="8">
        <f t="shared" si="76"/>
        <v>85.77</v>
      </c>
    </row>
    <row r="787" spans="1:18" ht="24" customHeight="1" x14ac:dyDescent="0.4">
      <c r="A787" s="10">
        <v>783</v>
      </c>
      <c r="B787" s="4">
        <v>5920006793</v>
      </c>
      <c r="C787" s="3" t="s">
        <v>1768</v>
      </c>
      <c r="D787" s="5" t="s">
        <v>3667</v>
      </c>
      <c r="E787" s="5" t="s">
        <v>3668</v>
      </c>
      <c r="F787" s="3" t="s">
        <v>3464</v>
      </c>
      <c r="G787" s="7">
        <v>2763.82</v>
      </c>
      <c r="H787" s="7">
        <v>180.82</v>
      </c>
      <c r="I787" s="144">
        <v>120</v>
      </c>
      <c r="J787" s="7">
        <v>3.5</v>
      </c>
      <c r="K787" s="8">
        <f t="shared" si="74"/>
        <v>420</v>
      </c>
      <c r="L787" s="8">
        <f t="shared" si="75"/>
        <v>29.400000000000002</v>
      </c>
      <c r="M787" s="24">
        <f t="shared" si="77"/>
        <v>449.4</v>
      </c>
      <c r="N787" s="24">
        <f t="shared" si="72"/>
        <v>3213.2200000000003</v>
      </c>
      <c r="O787" s="24">
        <f t="shared" si="73"/>
        <v>3213.2200000000003</v>
      </c>
      <c r="P787" s="203">
        <v>180.82</v>
      </c>
      <c r="Q787" s="8">
        <v>29.4</v>
      </c>
      <c r="R787" s="8">
        <f t="shared" si="76"/>
        <v>210.22</v>
      </c>
    </row>
    <row r="788" spans="1:18" ht="24" customHeight="1" x14ac:dyDescent="0.4">
      <c r="A788" s="10">
        <v>784</v>
      </c>
      <c r="B788" s="4">
        <v>5920006794</v>
      </c>
      <c r="C788" s="3" t="s">
        <v>857</v>
      </c>
      <c r="D788" s="5" t="s">
        <v>3669</v>
      </c>
      <c r="E788" s="5" t="s">
        <v>3670</v>
      </c>
      <c r="F788" s="3" t="s">
        <v>3468</v>
      </c>
      <c r="G788" s="7">
        <v>719.05</v>
      </c>
      <c r="H788" s="7">
        <v>47.05</v>
      </c>
      <c r="I788" s="144">
        <v>38</v>
      </c>
      <c r="J788" s="7">
        <v>3.5</v>
      </c>
      <c r="K788" s="8">
        <f t="shared" si="74"/>
        <v>133</v>
      </c>
      <c r="L788" s="8">
        <f t="shared" si="75"/>
        <v>9.31</v>
      </c>
      <c r="M788" s="24">
        <f t="shared" si="77"/>
        <v>142.31</v>
      </c>
      <c r="N788" s="24">
        <f t="shared" si="72"/>
        <v>861.3599999999999</v>
      </c>
      <c r="O788" s="24">
        <f t="shared" si="73"/>
        <v>861.3599999999999</v>
      </c>
      <c r="P788" s="203">
        <v>47.05</v>
      </c>
      <c r="Q788" s="8">
        <v>9.31</v>
      </c>
      <c r="R788" s="8">
        <f t="shared" si="76"/>
        <v>56.36</v>
      </c>
    </row>
    <row r="789" spans="1:18" ht="24" customHeight="1" x14ac:dyDescent="0.4">
      <c r="A789" s="10">
        <v>785</v>
      </c>
      <c r="B789" s="4">
        <v>5920006795</v>
      </c>
      <c r="C789" s="146" t="s">
        <v>578</v>
      </c>
      <c r="D789" s="5" t="s">
        <v>579</v>
      </c>
      <c r="E789" s="5" t="s">
        <v>580</v>
      </c>
      <c r="F789" s="3" t="s">
        <v>3464</v>
      </c>
      <c r="G789" s="7">
        <v>119.84</v>
      </c>
      <c r="H789" s="7">
        <v>7.84</v>
      </c>
      <c r="I789" s="144">
        <v>4</v>
      </c>
      <c r="J789" s="7">
        <v>3.5</v>
      </c>
      <c r="K789" s="8">
        <f t="shared" si="74"/>
        <v>14</v>
      </c>
      <c r="L789" s="8">
        <f t="shared" si="75"/>
        <v>0.98000000000000009</v>
      </c>
      <c r="M789" s="24">
        <f t="shared" si="77"/>
        <v>14.98</v>
      </c>
      <c r="N789" s="24">
        <f t="shared" si="72"/>
        <v>134.82</v>
      </c>
      <c r="O789" s="24">
        <f t="shared" si="73"/>
        <v>134.82</v>
      </c>
      <c r="P789" s="203">
        <v>7.84</v>
      </c>
      <c r="Q789" s="8">
        <v>0.98</v>
      </c>
      <c r="R789" s="8">
        <f t="shared" si="76"/>
        <v>8.82</v>
      </c>
    </row>
    <row r="790" spans="1:18" ht="24" customHeight="1" x14ac:dyDescent="0.4">
      <c r="A790" s="10">
        <v>786</v>
      </c>
      <c r="B790" s="4">
        <v>5920006796</v>
      </c>
      <c r="C790" s="147" t="s">
        <v>2448</v>
      </c>
      <c r="D790" s="5" t="s">
        <v>3671</v>
      </c>
      <c r="E790" s="5" t="s">
        <v>3672</v>
      </c>
      <c r="F790" s="3" t="s">
        <v>3465</v>
      </c>
      <c r="G790" s="7">
        <v>108.61</v>
      </c>
      <c r="H790" s="7">
        <v>7.11</v>
      </c>
      <c r="I790" s="144">
        <v>36</v>
      </c>
      <c r="J790" s="7">
        <v>3.5</v>
      </c>
      <c r="K790" s="8">
        <f t="shared" si="74"/>
        <v>126</v>
      </c>
      <c r="L790" s="8">
        <f t="shared" si="75"/>
        <v>8.82</v>
      </c>
      <c r="M790" s="24">
        <f t="shared" si="77"/>
        <v>134.82</v>
      </c>
      <c r="N790" s="24">
        <f t="shared" si="72"/>
        <v>243.43</v>
      </c>
      <c r="O790" s="24">
        <f t="shared" si="73"/>
        <v>243.43</v>
      </c>
      <c r="P790" s="203">
        <v>7.11</v>
      </c>
      <c r="Q790" s="8">
        <v>8.82</v>
      </c>
      <c r="R790" s="8">
        <f t="shared" si="76"/>
        <v>15.93</v>
      </c>
    </row>
    <row r="791" spans="1:18" ht="24" customHeight="1" x14ac:dyDescent="0.4">
      <c r="A791" s="10">
        <v>787</v>
      </c>
      <c r="B791" s="4">
        <v>5920006797</v>
      </c>
      <c r="C791" s="26" t="s">
        <v>1849</v>
      </c>
      <c r="D791" s="5" t="s">
        <v>1848</v>
      </c>
      <c r="E791" s="5" t="s">
        <v>1850</v>
      </c>
      <c r="F791" s="11" t="s">
        <v>3470</v>
      </c>
      <c r="G791" s="7">
        <v>239.71</v>
      </c>
      <c r="H791" s="7">
        <v>15.71</v>
      </c>
      <c r="I791" s="144">
        <v>8</v>
      </c>
      <c r="J791" s="7">
        <v>3.5</v>
      </c>
      <c r="K791" s="8">
        <f t="shared" si="74"/>
        <v>28</v>
      </c>
      <c r="L791" s="8">
        <f t="shared" si="75"/>
        <v>1.9600000000000002</v>
      </c>
      <c r="M791" s="24">
        <f t="shared" si="77"/>
        <v>29.96</v>
      </c>
      <c r="N791" s="24">
        <f t="shared" si="72"/>
        <v>269.67</v>
      </c>
      <c r="O791" s="24">
        <f t="shared" si="73"/>
        <v>269.67</v>
      </c>
      <c r="P791" s="203">
        <v>15.71</v>
      </c>
      <c r="Q791" s="8">
        <v>1.96</v>
      </c>
      <c r="R791" s="8">
        <f t="shared" si="76"/>
        <v>17.670000000000002</v>
      </c>
    </row>
    <row r="792" spans="1:18" ht="24" customHeight="1" x14ac:dyDescent="0.4">
      <c r="A792" s="10">
        <v>788</v>
      </c>
      <c r="B792" s="4">
        <v>5920006798</v>
      </c>
      <c r="C792" s="3" t="s">
        <v>1851</v>
      </c>
      <c r="D792" s="5" t="s">
        <v>3673</v>
      </c>
      <c r="E792" s="5" t="s">
        <v>1852</v>
      </c>
      <c r="F792" s="11" t="s">
        <v>3470</v>
      </c>
      <c r="G792" s="7">
        <v>318.35000000000002</v>
      </c>
      <c r="H792" s="7">
        <v>20.85</v>
      </c>
      <c r="I792" s="144">
        <v>8</v>
      </c>
      <c r="J792" s="7">
        <v>3.5</v>
      </c>
      <c r="K792" s="8">
        <f t="shared" si="74"/>
        <v>28</v>
      </c>
      <c r="L792" s="8">
        <f t="shared" si="75"/>
        <v>1.9600000000000002</v>
      </c>
      <c r="M792" s="24">
        <f t="shared" si="77"/>
        <v>29.96</v>
      </c>
      <c r="N792" s="24">
        <f t="shared" si="72"/>
        <v>348.31</v>
      </c>
      <c r="O792" s="24">
        <f t="shared" si="73"/>
        <v>348.31</v>
      </c>
      <c r="P792" s="203">
        <v>20.85</v>
      </c>
      <c r="Q792" s="8">
        <v>1.96</v>
      </c>
      <c r="R792" s="8">
        <f t="shared" si="76"/>
        <v>22.810000000000002</v>
      </c>
    </row>
    <row r="793" spans="1:18" ht="24" customHeight="1" x14ac:dyDescent="0.4">
      <c r="A793" s="10">
        <v>789</v>
      </c>
      <c r="B793" s="4">
        <v>5920006799</v>
      </c>
      <c r="C793" s="3" t="s">
        <v>1859</v>
      </c>
      <c r="D793" s="5" t="s">
        <v>1860</v>
      </c>
      <c r="E793" s="5" t="s">
        <v>1861</v>
      </c>
      <c r="F793" s="11" t="s">
        <v>3464</v>
      </c>
      <c r="G793" s="7">
        <v>370.76</v>
      </c>
      <c r="H793" s="7">
        <v>24.26</v>
      </c>
      <c r="I793" s="144">
        <v>8</v>
      </c>
      <c r="J793" s="7">
        <v>3.5</v>
      </c>
      <c r="K793" s="8">
        <f t="shared" si="74"/>
        <v>28</v>
      </c>
      <c r="L793" s="8">
        <f t="shared" si="75"/>
        <v>1.9600000000000002</v>
      </c>
      <c r="M793" s="24">
        <f t="shared" si="77"/>
        <v>29.96</v>
      </c>
      <c r="N793" s="24">
        <f t="shared" si="72"/>
        <v>400.71999999999997</v>
      </c>
      <c r="O793" s="24">
        <f t="shared" si="73"/>
        <v>400.71999999999997</v>
      </c>
      <c r="P793" s="203">
        <v>24.26</v>
      </c>
      <c r="Q793" s="8">
        <v>1.96</v>
      </c>
      <c r="R793" s="8">
        <f t="shared" si="76"/>
        <v>26.220000000000002</v>
      </c>
    </row>
    <row r="794" spans="1:18" ht="24" customHeight="1" x14ac:dyDescent="0.4">
      <c r="A794" s="10">
        <v>790</v>
      </c>
      <c r="B794" s="4">
        <v>5920006800</v>
      </c>
      <c r="C794" s="3" t="s">
        <v>1868</v>
      </c>
      <c r="D794" s="5" t="s">
        <v>1869</v>
      </c>
      <c r="E794" s="5" t="s">
        <v>1870</v>
      </c>
      <c r="F794" s="3" t="s">
        <v>3464</v>
      </c>
      <c r="G794" s="7">
        <v>2445.5100000000002</v>
      </c>
      <c r="H794" s="7">
        <v>160.01</v>
      </c>
      <c r="I794" s="144">
        <v>117</v>
      </c>
      <c r="J794" s="7">
        <v>3.5</v>
      </c>
      <c r="K794" s="8">
        <f t="shared" si="74"/>
        <v>409.5</v>
      </c>
      <c r="L794" s="8">
        <f t="shared" si="75"/>
        <v>28.665000000000003</v>
      </c>
      <c r="M794" s="24">
        <f t="shared" si="77"/>
        <v>438.17</v>
      </c>
      <c r="N794" s="24">
        <f t="shared" si="72"/>
        <v>2883.6800000000003</v>
      </c>
      <c r="O794" s="24">
        <f t="shared" si="73"/>
        <v>2883.6800000000003</v>
      </c>
      <c r="P794" s="203">
        <v>160.01</v>
      </c>
      <c r="Q794" s="8">
        <v>28.67</v>
      </c>
      <c r="R794" s="8">
        <f t="shared" si="76"/>
        <v>188.68</v>
      </c>
    </row>
    <row r="795" spans="1:18" ht="24" customHeight="1" x14ac:dyDescent="0.4">
      <c r="A795" s="10">
        <v>791</v>
      </c>
      <c r="B795" s="4">
        <v>5920006801</v>
      </c>
      <c r="C795" s="3" t="s">
        <v>1857</v>
      </c>
      <c r="D795" s="5" t="s">
        <v>3674</v>
      </c>
      <c r="E795" s="5" t="s">
        <v>1858</v>
      </c>
      <c r="F795" s="11" t="s">
        <v>3464</v>
      </c>
      <c r="G795" s="7">
        <v>782.73</v>
      </c>
      <c r="H795" s="7">
        <v>51.23</v>
      </c>
      <c r="I795" s="144">
        <v>35</v>
      </c>
      <c r="J795" s="7">
        <v>3.5</v>
      </c>
      <c r="K795" s="8">
        <f t="shared" si="74"/>
        <v>122.5</v>
      </c>
      <c r="L795" s="8">
        <f t="shared" si="75"/>
        <v>8.5750000000000011</v>
      </c>
      <c r="M795" s="24">
        <f t="shared" si="77"/>
        <v>131.07999999999998</v>
      </c>
      <c r="N795" s="24">
        <f t="shared" si="72"/>
        <v>913.81</v>
      </c>
      <c r="O795" s="24">
        <f t="shared" si="73"/>
        <v>913.81</v>
      </c>
      <c r="P795" s="203">
        <v>51.23</v>
      </c>
      <c r="Q795" s="8">
        <v>8.58</v>
      </c>
      <c r="R795" s="8">
        <f t="shared" si="76"/>
        <v>59.809999999999995</v>
      </c>
    </row>
    <row r="796" spans="1:18" ht="24" customHeight="1" x14ac:dyDescent="0.4">
      <c r="A796" s="10">
        <v>792</v>
      </c>
      <c r="B796" s="4">
        <v>5920006802</v>
      </c>
      <c r="C796" s="3" t="s">
        <v>882</v>
      </c>
      <c r="D796" s="5" t="s">
        <v>3675</v>
      </c>
      <c r="E796" s="5" t="s">
        <v>883</v>
      </c>
      <c r="F796" s="11" t="s">
        <v>3464</v>
      </c>
      <c r="G796" s="7">
        <v>516.82000000000005</v>
      </c>
      <c r="H796" s="7">
        <v>33.82</v>
      </c>
      <c r="I796" s="144">
        <v>26</v>
      </c>
      <c r="J796" s="7">
        <v>3.5</v>
      </c>
      <c r="K796" s="8">
        <f t="shared" si="74"/>
        <v>91</v>
      </c>
      <c r="L796" s="8">
        <f t="shared" si="75"/>
        <v>6.370000000000001</v>
      </c>
      <c r="M796" s="24">
        <f t="shared" si="77"/>
        <v>97.37</v>
      </c>
      <c r="N796" s="24">
        <f t="shared" si="72"/>
        <v>614.19000000000005</v>
      </c>
      <c r="O796" s="24">
        <f t="shared" si="73"/>
        <v>614.19000000000005</v>
      </c>
      <c r="P796" s="203">
        <v>33.82</v>
      </c>
      <c r="Q796" s="8">
        <v>6.37</v>
      </c>
      <c r="R796" s="8">
        <f t="shared" si="76"/>
        <v>40.19</v>
      </c>
    </row>
    <row r="797" spans="1:18" ht="24" customHeight="1" x14ac:dyDescent="0.4">
      <c r="A797" s="10">
        <v>793</v>
      </c>
      <c r="B797" s="4">
        <v>5920006803</v>
      </c>
      <c r="C797" s="3" t="s">
        <v>1399</v>
      </c>
      <c r="D797" s="5" t="s">
        <v>1391</v>
      </c>
      <c r="E797" s="5" t="s">
        <v>1400</v>
      </c>
      <c r="F797" s="3" t="s">
        <v>18</v>
      </c>
      <c r="G797" s="7">
        <v>0</v>
      </c>
      <c r="H797" s="7">
        <v>0</v>
      </c>
      <c r="I797" s="144">
        <v>2</v>
      </c>
      <c r="J797" s="7">
        <v>3.5</v>
      </c>
      <c r="K797" s="8">
        <f t="shared" si="74"/>
        <v>7</v>
      </c>
      <c r="L797" s="8">
        <f t="shared" si="75"/>
        <v>0.49000000000000005</v>
      </c>
      <c r="M797" s="24">
        <f t="shared" si="77"/>
        <v>7.49</v>
      </c>
      <c r="N797" s="24">
        <f t="shared" si="72"/>
        <v>7.49</v>
      </c>
      <c r="O797" s="24">
        <f t="shared" si="73"/>
        <v>7.49</v>
      </c>
      <c r="P797" s="203">
        <v>0</v>
      </c>
      <c r="Q797" s="8">
        <v>0.49</v>
      </c>
      <c r="R797" s="8">
        <f t="shared" si="76"/>
        <v>0.49</v>
      </c>
    </row>
    <row r="798" spans="1:18" ht="24" customHeight="1" x14ac:dyDescent="0.4">
      <c r="A798" s="10">
        <v>794</v>
      </c>
      <c r="B798" s="4">
        <v>5920006804</v>
      </c>
      <c r="C798" s="3" t="s">
        <v>1360</v>
      </c>
      <c r="D798" s="5" t="s">
        <v>179</v>
      </c>
      <c r="E798" s="5" t="s">
        <v>1361</v>
      </c>
      <c r="F798" s="11" t="s">
        <v>3464</v>
      </c>
      <c r="G798" s="7">
        <v>554.28</v>
      </c>
      <c r="H798" s="7">
        <v>36.28</v>
      </c>
      <c r="I798" s="144">
        <v>24</v>
      </c>
      <c r="J798" s="7">
        <v>3.5</v>
      </c>
      <c r="K798" s="8">
        <f t="shared" si="74"/>
        <v>84</v>
      </c>
      <c r="L798" s="8">
        <f t="shared" si="75"/>
        <v>5.8800000000000008</v>
      </c>
      <c r="M798" s="24">
        <f t="shared" si="77"/>
        <v>89.88</v>
      </c>
      <c r="N798" s="24">
        <f t="shared" si="72"/>
        <v>644.16</v>
      </c>
      <c r="O798" s="24">
        <f t="shared" si="73"/>
        <v>644.16</v>
      </c>
      <c r="P798" s="203">
        <v>36.28</v>
      </c>
      <c r="Q798" s="8">
        <v>5.88</v>
      </c>
      <c r="R798" s="8">
        <f t="shared" si="76"/>
        <v>42.160000000000004</v>
      </c>
    </row>
    <row r="799" spans="1:18" ht="24" customHeight="1" x14ac:dyDescent="0.4">
      <c r="A799" s="10">
        <v>795</v>
      </c>
      <c r="B799" s="4">
        <v>5920006805</v>
      </c>
      <c r="C799" s="3" t="s">
        <v>1358</v>
      </c>
      <c r="D799" s="5" t="s">
        <v>179</v>
      </c>
      <c r="E799" s="5" t="s">
        <v>1359</v>
      </c>
      <c r="F799" s="3" t="s">
        <v>3464</v>
      </c>
      <c r="G799" s="7">
        <v>763.99</v>
      </c>
      <c r="H799" s="7">
        <v>49.99</v>
      </c>
      <c r="I799" s="144">
        <v>41</v>
      </c>
      <c r="J799" s="7">
        <v>3.5</v>
      </c>
      <c r="K799" s="8">
        <f t="shared" si="74"/>
        <v>143.5</v>
      </c>
      <c r="L799" s="8">
        <f t="shared" si="75"/>
        <v>10.045000000000002</v>
      </c>
      <c r="M799" s="24">
        <f t="shared" si="77"/>
        <v>153.54999999999998</v>
      </c>
      <c r="N799" s="24">
        <f t="shared" si="72"/>
        <v>917.54</v>
      </c>
      <c r="O799" s="24">
        <f t="shared" si="73"/>
        <v>917.54</v>
      </c>
      <c r="P799" s="203">
        <v>49.99</v>
      </c>
      <c r="Q799" s="8">
        <v>10.050000000000001</v>
      </c>
      <c r="R799" s="8">
        <f t="shared" si="76"/>
        <v>60.040000000000006</v>
      </c>
    </row>
    <row r="800" spans="1:18" ht="24" customHeight="1" x14ac:dyDescent="0.4">
      <c r="A800" s="10">
        <v>796</v>
      </c>
      <c r="B800" s="4">
        <v>5920006806</v>
      </c>
      <c r="C800" s="3" t="s">
        <v>1353</v>
      </c>
      <c r="D800" s="5" t="s">
        <v>179</v>
      </c>
      <c r="E800" s="5" t="s">
        <v>1354</v>
      </c>
      <c r="F800" s="3" t="s">
        <v>3464</v>
      </c>
      <c r="G800" s="7">
        <v>696.58</v>
      </c>
      <c r="H800" s="7">
        <v>45.58</v>
      </c>
      <c r="I800" s="144">
        <v>37</v>
      </c>
      <c r="J800" s="7">
        <v>3.5</v>
      </c>
      <c r="K800" s="8">
        <f t="shared" si="74"/>
        <v>129.5</v>
      </c>
      <c r="L800" s="8">
        <f t="shared" si="75"/>
        <v>9.0650000000000013</v>
      </c>
      <c r="M800" s="24">
        <f t="shared" si="77"/>
        <v>138.57</v>
      </c>
      <c r="N800" s="24">
        <f t="shared" si="72"/>
        <v>835.15000000000009</v>
      </c>
      <c r="O800" s="24">
        <f t="shared" si="73"/>
        <v>835.15000000000009</v>
      </c>
      <c r="P800" s="203">
        <v>45.58</v>
      </c>
      <c r="Q800" s="8">
        <v>9.07</v>
      </c>
      <c r="R800" s="8">
        <f t="shared" si="76"/>
        <v>54.65</v>
      </c>
    </row>
    <row r="801" spans="1:18" ht="24" customHeight="1" x14ac:dyDescent="0.4">
      <c r="A801" s="10">
        <v>797</v>
      </c>
      <c r="B801" s="4">
        <v>5920006807</v>
      </c>
      <c r="C801" s="3" t="s">
        <v>1351</v>
      </c>
      <c r="D801" s="5" t="s">
        <v>179</v>
      </c>
      <c r="E801" s="5" t="s">
        <v>1352</v>
      </c>
      <c r="F801" s="3" t="s">
        <v>3464</v>
      </c>
      <c r="G801" s="7">
        <v>348.29</v>
      </c>
      <c r="H801" s="7">
        <v>22.79</v>
      </c>
      <c r="I801" s="144">
        <v>17</v>
      </c>
      <c r="J801" s="7">
        <v>3.5</v>
      </c>
      <c r="K801" s="8">
        <f t="shared" si="74"/>
        <v>59.5</v>
      </c>
      <c r="L801" s="8">
        <f t="shared" si="75"/>
        <v>4.165</v>
      </c>
      <c r="M801" s="24">
        <f t="shared" si="77"/>
        <v>63.669999999999995</v>
      </c>
      <c r="N801" s="24">
        <f t="shared" si="72"/>
        <v>411.96000000000004</v>
      </c>
      <c r="O801" s="24">
        <f t="shared" si="73"/>
        <v>411.96000000000004</v>
      </c>
      <c r="P801" s="203">
        <v>22.79</v>
      </c>
      <c r="Q801" s="8">
        <v>4.17</v>
      </c>
      <c r="R801" s="8">
        <f t="shared" si="76"/>
        <v>26.96</v>
      </c>
    </row>
    <row r="802" spans="1:18" ht="24" customHeight="1" x14ac:dyDescent="0.4">
      <c r="A802" s="10">
        <v>798</v>
      </c>
      <c r="B802" s="4">
        <v>5920006808</v>
      </c>
      <c r="C802" s="3" t="s">
        <v>1349</v>
      </c>
      <c r="D802" s="5" t="s">
        <v>179</v>
      </c>
      <c r="E802" s="5" t="s">
        <v>1350</v>
      </c>
      <c r="F802" s="3" t="s">
        <v>3464</v>
      </c>
      <c r="G802" s="7">
        <v>880.1</v>
      </c>
      <c r="H802" s="7">
        <v>57.6</v>
      </c>
      <c r="I802" s="144">
        <v>53</v>
      </c>
      <c r="J802" s="7">
        <v>3.5</v>
      </c>
      <c r="K802" s="8">
        <f t="shared" si="74"/>
        <v>185.5</v>
      </c>
      <c r="L802" s="8">
        <f t="shared" si="75"/>
        <v>12.985000000000001</v>
      </c>
      <c r="M802" s="24">
        <f t="shared" si="77"/>
        <v>198.48999999999998</v>
      </c>
      <c r="N802" s="24">
        <f t="shared" si="72"/>
        <v>1078.5899999999999</v>
      </c>
      <c r="O802" s="24">
        <f t="shared" si="73"/>
        <v>1078.5899999999999</v>
      </c>
      <c r="P802" s="203">
        <v>57.6</v>
      </c>
      <c r="Q802" s="8">
        <v>12.99</v>
      </c>
      <c r="R802" s="8">
        <f t="shared" si="76"/>
        <v>70.59</v>
      </c>
    </row>
    <row r="803" spans="1:18" ht="24" customHeight="1" x14ac:dyDescent="0.4">
      <c r="A803" s="10">
        <v>799</v>
      </c>
      <c r="B803" s="4">
        <v>5920006809</v>
      </c>
      <c r="C803" s="3" t="s">
        <v>1347</v>
      </c>
      <c r="D803" s="5" t="s">
        <v>179</v>
      </c>
      <c r="E803" s="5" t="s">
        <v>1348</v>
      </c>
      <c r="F803" s="3" t="s">
        <v>3464</v>
      </c>
      <c r="G803" s="7">
        <v>2445.5</v>
      </c>
      <c r="H803" s="7">
        <v>160</v>
      </c>
      <c r="I803" s="144">
        <v>144</v>
      </c>
      <c r="J803" s="7">
        <v>3.5</v>
      </c>
      <c r="K803" s="8">
        <f t="shared" si="74"/>
        <v>504</v>
      </c>
      <c r="L803" s="8">
        <f t="shared" si="75"/>
        <v>35.28</v>
      </c>
      <c r="M803" s="24">
        <f t="shared" si="77"/>
        <v>539.28</v>
      </c>
      <c r="N803" s="24">
        <f t="shared" si="72"/>
        <v>2984.7799999999997</v>
      </c>
      <c r="O803" s="24">
        <f t="shared" si="73"/>
        <v>2984.7799999999997</v>
      </c>
      <c r="P803" s="203">
        <v>160</v>
      </c>
      <c r="Q803" s="8">
        <v>35.28</v>
      </c>
      <c r="R803" s="8">
        <f t="shared" si="76"/>
        <v>195.28</v>
      </c>
    </row>
    <row r="804" spans="1:18" ht="24" customHeight="1" x14ac:dyDescent="0.4">
      <c r="A804" s="10">
        <v>800</v>
      </c>
      <c r="B804" s="4">
        <v>5920006810</v>
      </c>
      <c r="C804" s="3" t="s">
        <v>1345</v>
      </c>
      <c r="D804" s="5" t="s">
        <v>179</v>
      </c>
      <c r="E804" s="5" t="s">
        <v>1346</v>
      </c>
      <c r="F804" s="3" t="s">
        <v>3761</v>
      </c>
      <c r="G804" s="7">
        <v>490.6</v>
      </c>
      <c r="H804" s="7">
        <v>32.1</v>
      </c>
      <c r="I804" s="144">
        <v>14</v>
      </c>
      <c r="J804" s="7">
        <v>3.5</v>
      </c>
      <c r="K804" s="8">
        <f t="shared" si="74"/>
        <v>49</v>
      </c>
      <c r="L804" s="8">
        <f t="shared" si="75"/>
        <v>3.43</v>
      </c>
      <c r="M804" s="24">
        <f t="shared" si="77"/>
        <v>52.43</v>
      </c>
      <c r="N804" s="24">
        <f t="shared" si="72"/>
        <v>543.03</v>
      </c>
      <c r="O804" s="24">
        <f t="shared" si="73"/>
        <v>543.03</v>
      </c>
      <c r="P804" s="203">
        <v>32.1</v>
      </c>
      <c r="Q804" s="8">
        <v>3.43</v>
      </c>
      <c r="R804" s="8">
        <f t="shared" si="76"/>
        <v>35.53</v>
      </c>
    </row>
    <row r="805" spans="1:18" ht="24" customHeight="1" x14ac:dyDescent="0.4">
      <c r="A805" s="10">
        <v>801</v>
      </c>
      <c r="B805" s="4">
        <v>5920006811</v>
      </c>
      <c r="C805" s="3" t="s">
        <v>1397</v>
      </c>
      <c r="D805" s="5" t="s">
        <v>1391</v>
      </c>
      <c r="E805" s="5" t="s">
        <v>1398</v>
      </c>
      <c r="F805" s="3" t="s">
        <v>18</v>
      </c>
      <c r="G805" s="7">
        <v>0</v>
      </c>
      <c r="H805" s="7">
        <v>0</v>
      </c>
      <c r="I805" s="144">
        <v>2</v>
      </c>
      <c r="J805" s="7">
        <v>3.5</v>
      </c>
      <c r="K805" s="8">
        <f t="shared" si="74"/>
        <v>7</v>
      </c>
      <c r="L805" s="8">
        <f t="shared" si="75"/>
        <v>0.49000000000000005</v>
      </c>
      <c r="M805" s="24">
        <f t="shared" si="77"/>
        <v>7.49</v>
      </c>
      <c r="N805" s="24">
        <f t="shared" si="72"/>
        <v>7.49</v>
      </c>
      <c r="O805" s="24">
        <f t="shared" si="73"/>
        <v>7.49</v>
      </c>
      <c r="P805" s="203">
        <v>0</v>
      </c>
      <c r="Q805" s="8">
        <v>0.49</v>
      </c>
      <c r="R805" s="8">
        <f t="shared" si="76"/>
        <v>0.49</v>
      </c>
    </row>
    <row r="806" spans="1:18" ht="24" customHeight="1" x14ac:dyDescent="0.4">
      <c r="A806" s="10">
        <v>802</v>
      </c>
      <c r="B806" s="4">
        <v>5920006812</v>
      </c>
      <c r="C806" s="3" t="s">
        <v>1395</v>
      </c>
      <c r="D806" s="5" t="s">
        <v>1391</v>
      </c>
      <c r="E806" s="5" t="s">
        <v>1396</v>
      </c>
      <c r="F806" s="11" t="s">
        <v>3465</v>
      </c>
      <c r="G806" s="7">
        <v>7.49</v>
      </c>
      <c r="H806" s="7">
        <v>0.49</v>
      </c>
      <c r="I806" s="144">
        <v>1</v>
      </c>
      <c r="J806" s="7">
        <v>3.5</v>
      </c>
      <c r="K806" s="8">
        <f t="shared" si="74"/>
        <v>3.5</v>
      </c>
      <c r="L806" s="8">
        <f t="shared" si="75"/>
        <v>0.24500000000000002</v>
      </c>
      <c r="M806" s="24">
        <f t="shared" si="77"/>
        <v>3.75</v>
      </c>
      <c r="N806" s="24">
        <f t="shared" si="72"/>
        <v>11.24</v>
      </c>
      <c r="O806" s="24">
        <f t="shared" si="73"/>
        <v>11.24</v>
      </c>
      <c r="P806" s="203">
        <v>0.49</v>
      </c>
      <c r="Q806" s="8">
        <v>0.25</v>
      </c>
      <c r="R806" s="8">
        <f t="shared" si="76"/>
        <v>0.74</v>
      </c>
    </row>
    <row r="807" spans="1:18" ht="24" customHeight="1" x14ac:dyDescent="0.4">
      <c r="A807" s="10">
        <v>803</v>
      </c>
      <c r="B807" s="4">
        <v>5920006813</v>
      </c>
      <c r="C807" s="3" t="s">
        <v>1393</v>
      </c>
      <c r="D807" s="5" t="s">
        <v>1391</v>
      </c>
      <c r="E807" s="5" t="s">
        <v>1394</v>
      </c>
      <c r="F807" s="3" t="s">
        <v>18</v>
      </c>
      <c r="G807" s="7">
        <v>0</v>
      </c>
      <c r="H807" s="7">
        <v>0</v>
      </c>
      <c r="I807" s="144">
        <v>9</v>
      </c>
      <c r="J807" s="7">
        <v>3.5</v>
      </c>
      <c r="K807" s="8">
        <f t="shared" si="74"/>
        <v>31.5</v>
      </c>
      <c r="L807" s="8">
        <f t="shared" si="75"/>
        <v>2.2050000000000001</v>
      </c>
      <c r="M807" s="24">
        <f t="shared" si="77"/>
        <v>33.71</v>
      </c>
      <c r="N807" s="24">
        <f t="shared" si="72"/>
        <v>33.71</v>
      </c>
      <c r="O807" s="24">
        <f t="shared" si="73"/>
        <v>33.71</v>
      </c>
      <c r="P807" s="203">
        <v>0</v>
      </c>
      <c r="Q807" s="8">
        <v>2.21</v>
      </c>
      <c r="R807" s="8">
        <f t="shared" si="76"/>
        <v>2.21</v>
      </c>
    </row>
    <row r="808" spans="1:18" ht="24" customHeight="1" x14ac:dyDescent="0.4">
      <c r="A808" s="10">
        <v>804</v>
      </c>
      <c r="B808" s="4">
        <v>5920006814</v>
      </c>
      <c r="C808" s="3" t="s">
        <v>1390</v>
      </c>
      <c r="D808" s="5" t="s">
        <v>1391</v>
      </c>
      <c r="E808" s="5" t="s">
        <v>1392</v>
      </c>
      <c r="F808" s="3" t="s">
        <v>18</v>
      </c>
      <c r="G808" s="7">
        <v>0</v>
      </c>
      <c r="H808" s="7">
        <v>0</v>
      </c>
      <c r="I808" s="144">
        <v>7</v>
      </c>
      <c r="J808" s="7">
        <v>3.5</v>
      </c>
      <c r="K808" s="8">
        <f t="shared" si="74"/>
        <v>24.5</v>
      </c>
      <c r="L808" s="8">
        <f t="shared" si="75"/>
        <v>1.7150000000000001</v>
      </c>
      <c r="M808" s="24">
        <f t="shared" si="77"/>
        <v>26.220000000000002</v>
      </c>
      <c r="N808" s="24">
        <f t="shared" si="72"/>
        <v>26.220000000000002</v>
      </c>
      <c r="O808" s="24">
        <f t="shared" si="73"/>
        <v>26.220000000000002</v>
      </c>
      <c r="P808" s="203">
        <v>0</v>
      </c>
      <c r="Q808" s="8">
        <v>1.72</v>
      </c>
      <c r="R808" s="8">
        <f t="shared" si="76"/>
        <v>1.72</v>
      </c>
    </row>
    <row r="809" spans="1:18" ht="24" customHeight="1" x14ac:dyDescent="0.4">
      <c r="A809" s="10">
        <v>805</v>
      </c>
      <c r="B809" s="4">
        <v>5920006815</v>
      </c>
      <c r="C809" s="3" t="s">
        <v>1343</v>
      </c>
      <c r="D809" s="5" t="s">
        <v>179</v>
      </c>
      <c r="E809" s="5" t="s">
        <v>1344</v>
      </c>
      <c r="F809" s="3" t="s">
        <v>3464</v>
      </c>
      <c r="G809" s="7">
        <v>973.71</v>
      </c>
      <c r="H809" s="7">
        <v>63.71</v>
      </c>
      <c r="I809" s="144">
        <v>48</v>
      </c>
      <c r="J809" s="7">
        <v>3.5</v>
      </c>
      <c r="K809" s="8">
        <f t="shared" si="74"/>
        <v>168</v>
      </c>
      <c r="L809" s="8">
        <f t="shared" si="75"/>
        <v>11.760000000000002</v>
      </c>
      <c r="M809" s="24">
        <f t="shared" si="77"/>
        <v>179.76</v>
      </c>
      <c r="N809" s="24">
        <f t="shared" si="72"/>
        <v>1153.47</v>
      </c>
      <c r="O809" s="24">
        <f t="shared" si="73"/>
        <v>1153.47</v>
      </c>
      <c r="P809" s="203">
        <v>63.71</v>
      </c>
      <c r="Q809" s="8">
        <v>11.76</v>
      </c>
      <c r="R809" s="8">
        <f t="shared" si="76"/>
        <v>75.47</v>
      </c>
    </row>
    <row r="810" spans="1:18" ht="24" customHeight="1" x14ac:dyDescent="0.4">
      <c r="A810" s="10">
        <v>806</v>
      </c>
      <c r="B810" s="4">
        <v>5920006816</v>
      </c>
      <c r="C810" s="3" t="s">
        <v>1199</v>
      </c>
      <c r="D810" s="5" t="s">
        <v>1200</v>
      </c>
      <c r="E810" s="5" t="s">
        <v>2300</v>
      </c>
      <c r="F810" s="11" t="s">
        <v>3464</v>
      </c>
      <c r="G810" s="7">
        <v>7782.12</v>
      </c>
      <c r="H810" s="7">
        <v>509.12</v>
      </c>
      <c r="I810" s="144">
        <v>388</v>
      </c>
      <c r="J810" s="7">
        <v>3.5</v>
      </c>
      <c r="K810" s="8">
        <f t="shared" si="74"/>
        <v>1358</v>
      </c>
      <c r="L810" s="8">
        <f t="shared" si="75"/>
        <v>95.06</v>
      </c>
      <c r="M810" s="24">
        <f t="shared" si="77"/>
        <v>1453.06</v>
      </c>
      <c r="N810" s="24">
        <f t="shared" si="72"/>
        <v>9235.18</v>
      </c>
      <c r="O810" s="24">
        <f t="shared" si="73"/>
        <v>9235.18</v>
      </c>
      <c r="P810" s="203">
        <v>509.12</v>
      </c>
      <c r="Q810" s="8">
        <v>95.06</v>
      </c>
      <c r="R810" s="8">
        <f t="shared" si="76"/>
        <v>604.18000000000006</v>
      </c>
    </row>
    <row r="811" spans="1:18" ht="24" customHeight="1" x14ac:dyDescent="0.4">
      <c r="A811" s="10">
        <v>807</v>
      </c>
      <c r="B811" s="4">
        <v>5920006817</v>
      </c>
      <c r="C811" s="3" t="s">
        <v>1194</v>
      </c>
      <c r="D811" s="5" t="s">
        <v>3676</v>
      </c>
      <c r="E811" s="5" t="s">
        <v>1195</v>
      </c>
      <c r="F811" s="3" t="s">
        <v>18</v>
      </c>
      <c r="G811" s="7">
        <v>0</v>
      </c>
      <c r="H811" s="7">
        <v>0</v>
      </c>
      <c r="I811" s="144">
        <v>16</v>
      </c>
      <c r="J811" s="7">
        <v>3.5</v>
      </c>
      <c r="K811" s="8">
        <f t="shared" si="74"/>
        <v>56</v>
      </c>
      <c r="L811" s="8">
        <f t="shared" si="75"/>
        <v>3.9200000000000004</v>
      </c>
      <c r="M811" s="24">
        <f t="shared" si="77"/>
        <v>59.92</v>
      </c>
      <c r="N811" s="24">
        <f t="shared" si="72"/>
        <v>59.92</v>
      </c>
      <c r="O811" s="24">
        <f t="shared" si="73"/>
        <v>59.92</v>
      </c>
      <c r="P811" s="203">
        <v>0</v>
      </c>
      <c r="Q811" s="8">
        <v>3.92</v>
      </c>
      <c r="R811" s="8">
        <f t="shared" si="76"/>
        <v>3.92</v>
      </c>
    </row>
    <row r="812" spans="1:18" ht="24" customHeight="1" x14ac:dyDescent="0.4">
      <c r="A812" s="10">
        <v>808</v>
      </c>
      <c r="B812" s="4">
        <v>5920006818</v>
      </c>
      <c r="C812" s="3" t="s">
        <v>1201</v>
      </c>
      <c r="D812" s="5" t="s">
        <v>3677</v>
      </c>
      <c r="E812" s="5" t="s">
        <v>1202</v>
      </c>
      <c r="F812" s="3" t="s">
        <v>18</v>
      </c>
      <c r="G812" s="7">
        <v>0</v>
      </c>
      <c r="H812" s="7">
        <v>0</v>
      </c>
      <c r="I812" s="144">
        <v>27</v>
      </c>
      <c r="J812" s="7">
        <v>3.5</v>
      </c>
      <c r="K812" s="8">
        <f t="shared" si="74"/>
        <v>94.5</v>
      </c>
      <c r="L812" s="8">
        <f t="shared" si="75"/>
        <v>6.6150000000000002</v>
      </c>
      <c r="M812" s="24">
        <f t="shared" si="77"/>
        <v>101.12</v>
      </c>
      <c r="N812" s="24">
        <f t="shared" si="72"/>
        <v>101.12</v>
      </c>
      <c r="O812" s="24">
        <f t="shared" si="73"/>
        <v>101.12</v>
      </c>
      <c r="P812" s="203">
        <v>0</v>
      </c>
      <c r="Q812" s="8">
        <v>6.62</v>
      </c>
      <c r="R812" s="8">
        <f t="shared" si="76"/>
        <v>6.62</v>
      </c>
    </row>
    <row r="813" spans="1:18" ht="24" customHeight="1" x14ac:dyDescent="0.4">
      <c r="A813" s="10">
        <v>809</v>
      </c>
      <c r="B813" s="4">
        <v>5920006819</v>
      </c>
      <c r="C813" s="3" t="s">
        <v>1191</v>
      </c>
      <c r="D813" s="5" t="s">
        <v>1192</v>
      </c>
      <c r="E813" s="5" t="s">
        <v>1193</v>
      </c>
      <c r="F813" s="3" t="s">
        <v>3464</v>
      </c>
      <c r="G813" s="7">
        <v>1131</v>
      </c>
      <c r="H813" s="7">
        <v>74</v>
      </c>
      <c r="I813" s="144">
        <v>52</v>
      </c>
      <c r="J813" s="7">
        <v>3.5</v>
      </c>
      <c r="K813" s="8">
        <f t="shared" si="74"/>
        <v>182</v>
      </c>
      <c r="L813" s="8">
        <f t="shared" si="75"/>
        <v>12.740000000000002</v>
      </c>
      <c r="M813" s="24">
        <f t="shared" si="77"/>
        <v>194.74</v>
      </c>
      <c r="N813" s="24">
        <f t="shared" si="72"/>
        <v>1325.74</v>
      </c>
      <c r="O813" s="24">
        <f t="shared" si="73"/>
        <v>1325.74</v>
      </c>
      <c r="P813" s="203">
        <v>74</v>
      </c>
      <c r="Q813" s="8">
        <v>12.74</v>
      </c>
      <c r="R813" s="8">
        <f t="shared" si="76"/>
        <v>86.74</v>
      </c>
    </row>
    <row r="814" spans="1:18" ht="24" customHeight="1" x14ac:dyDescent="0.4">
      <c r="A814" s="10">
        <v>810</v>
      </c>
      <c r="B814" s="4">
        <v>5920006820</v>
      </c>
      <c r="C814" s="3" t="s">
        <v>1203</v>
      </c>
      <c r="D814" s="5" t="s">
        <v>3678</v>
      </c>
      <c r="E814" s="5" t="s">
        <v>1204</v>
      </c>
      <c r="F814" s="3" t="s">
        <v>3464</v>
      </c>
      <c r="G814" s="7">
        <v>591.72</v>
      </c>
      <c r="H814" s="7">
        <v>38.72</v>
      </c>
      <c r="I814" s="144">
        <v>28</v>
      </c>
      <c r="J814" s="7">
        <v>3.5</v>
      </c>
      <c r="K814" s="8">
        <f t="shared" si="74"/>
        <v>98</v>
      </c>
      <c r="L814" s="8">
        <f t="shared" si="75"/>
        <v>6.86</v>
      </c>
      <c r="M814" s="24">
        <f t="shared" si="77"/>
        <v>104.86</v>
      </c>
      <c r="N814" s="24">
        <f t="shared" si="72"/>
        <v>696.58</v>
      </c>
      <c r="O814" s="24">
        <f t="shared" si="73"/>
        <v>696.58</v>
      </c>
      <c r="P814" s="203">
        <v>38.72</v>
      </c>
      <c r="Q814" s="8">
        <v>6.86</v>
      </c>
      <c r="R814" s="8">
        <f t="shared" si="76"/>
        <v>45.58</v>
      </c>
    </row>
    <row r="815" spans="1:18" ht="24" customHeight="1" x14ac:dyDescent="0.4">
      <c r="A815" s="10">
        <v>811</v>
      </c>
      <c r="B815" s="4">
        <v>5920006821</v>
      </c>
      <c r="C815" s="3" t="s">
        <v>1190</v>
      </c>
      <c r="D815" s="5" t="s">
        <v>3679</v>
      </c>
      <c r="E815" s="5" t="s">
        <v>2299</v>
      </c>
      <c r="F815" s="3" t="s">
        <v>3464</v>
      </c>
      <c r="G815" s="7">
        <v>632.91999999999996</v>
      </c>
      <c r="H815" s="7">
        <v>41.42</v>
      </c>
      <c r="I815" s="144">
        <v>32</v>
      </c>
      <c r="J815" s="7">
        <v>3.5</v>
      </c>
      <c r="K815" s="8">
        <f t="shared" si="74"/>
        <v>112</v>
      </c>
      <c r="L815" s="8">
        <f t="shared" si="75"/>
        <v>7.8400000000000007</v>
      </c>
      <c r="M815" s="24">
        <f t="shared" si="77"/>
        <v>119.84</v>
      </c>
      <c r="N815" s="24">
        <f t="shared" si="72"/>
        <v>752.76</v>
      </c>
      <c r="O815" s="24">
        <f t="shared" si="73"/>
        <v>752.76</v>
      </c>
      <c r="P815" s="203">
        <v>41.42</v>
      </c>
      <c r="Q815" s="8">
        <v>7.84</v>
      </c>
      <c r="R815" s="8">
        <f t="shared" si="76"/>
        <v>49.260000000000005</v>
      </c>
    </row>
    <row r="816" spans="1:18" ht="24" customHeight="1" x14ac:dyDescent="0.4">
      <c r="A816" s="10">
        <v>812</v>
      </c>
      <c r="B816" s="4">
        <v>5920006822</v>
      </c>
      <c r="C816" s="3" t="s">
        <v>1205</v>
      </c>
      <c r="D816" s="5" t="s">
        <v>1206</v>
      </c>
      <c r="E816" s="5" t="s">
        <v>1207</v>
      </c>
      <c r="F816" s="3" t="s">
        <v>3073</v>
      </c>
      <c r="G816" s="7">
        <v>86.15</v>
      </c>
      <c r="H816" s="7">
        <v>5.65</v>
      </c>
      <c r="I816" s="144">
        <v>4</v>
      </c>
      <c r="J816" s="7">
        <v>3.5</v>
      </c>
      <c r="K816" s="8">
        <f t="shared" si="74"/>
        <v>14</v>
      </c>
      <c r="L816" s="8">
        <f t="shared" si="75"/>
        <v>0.98000000000000009</v>
      </c>
      <c r="M816" s="24">
        <f t="shared" si="77"/>
        <v>14.98</v>
      </c>
      <c r="N816" s="24">
        <f t="shared" si="72"/>
        <v>101.13000000000001</v>
      </c>
      <c r="O816" s="24">
        <f t="shared" si="73"/>
        <v>101.13000000000001</v>
      </c>
      <c r="P816" s="203">
        <v>5.65</v>
      </c>
      <c r="Q816" s="8">
        <v>0.98</v>
      </c>
      <c r="R816" s="8">
        <f t="shared" si="76"/>
        <v>6.6300000000000008</v>
      </c>
    </row>
    <row r="817" spans="1:18" ht="24" customHeight="1" x14ac:dyDescent="0.4">
      <c r="A817" s="10">
        <v>813</v>
      </c>
      <c r="B817" s="4">
        <v>5920006823</v>
      </c>
      <c r="C817" s="3" t="s">
        <v>1188</v>
      </c>
      <c r="D817" s="5" t="s">
        <v>3680</v>
      </c>
      <c r="E817" s="5" t="s">
        <v>1189</v>
      </c>
      <c r="F817" s="3" t="s">
        <v>3468</v>
      </c>
      <c r="G817" s="7">
        <v>352.04</v>
      </c>
      <c r="H817" s="7">
        <v>23.04</v>
      </c>
      <c r="I817" s="144">
        <v>25</v>
      </c>
      <c r="J817" s="7">
        <v>3.5</v>
      </c>
      <c r="K817" s="8">
        <f t="shared" si="74"/>
        <v>87.5</v>
      </c>
      <c r="L817" s="8">
        <f t="shared" si="75"/>
        <v>6.1250000000000009</v>
      </c>
      <c r="M817" s="24">
        <f t="shared" si="77"/>
        <v>93.63000000000001</v>
      </c>
      <c r="N817" s="24">
        <f t="shared" si="72"/>
        <v>445.67</v>
      </c>
      <c r="O817" s="24">
        <f t="shared" si="73"/>
        <v>445.67</v>
      </c>
      <c r="P817" s="203">
        <v>23.04</v>
      </c>
      <c r="Q817" s="8">
        <v>6.13</v>
      </c>
      <c r="R817" s="8">
        <f t="shared" si="76"/>
        <v>29.169999999999998</v>
      </c>
    </row>
    <row r="818" spans="1:18" ht="24" customHeight="1" x14ac:dyDescent="0.4">
      <c r="A818" s="10">
        <v>814</v>
      </c>
      <c r="B818" s="4">
        <v>5920006824</v>
      </c>
      <c r="C818" s="3" t="s">
        <v>1185</v>
      </c>
      <c r="D818" s="5" t="s">
        <v>1186</v>
      </c>
      <c r="E818" s="5" t="s">
        <v>1187</v>
      </c>
      <c r="F818" s="3" t="s">
        <v>18</v>
      </c>
      <c r="G818" s="7">
        <v>0</v>
      </c>
      <c r="H818" s="7">
        <v>0</v>
      </c>
      <c r="I818" s="144">
        <v>12</v>
      </c>
      <c r="J818" s="7">
        <v>3.5</v>
      </c>
      <c r="K818" s="8">
        <f t="shared" si="74"/>
        <v>42</v>
      </c>
      <c r="L818" s="8">
        <f t="shared" si="75"/>
        <v>2.9400000000000004</v>
      </c>
      <c r="M818" s="24">
        <f t="shared" si="77"/>
        <v>44.94</v>
      </c>
      <c r="N818" s="24">
        <f t="shared" si="72"/>
        <v>44.94</v>
      </c>
      <c r="O818" s="24">
        <f t="shared" si="73"/>
        <v>44.94</v>
      </c>
      <c r="P818" s="203">
        <v>0</v>
      </c>
      <c r="Q818" s="8">
        <v>2.94</v>
      </c>
      <c r="R818" s="8">
        <f t="shared" si="76"/>
        <v>2.94</v>
      </c>
    </row>
    <row r="819" spans="1:18" ht="24" customHeight="1" x14ac:dyDescent="0.4">
      <c r="A819" s="10">
        <v>815</v>
      </c>
      <c r="B819" s="4">
        <v>5920006825</v>
      </c>
      <c r="C819" s="3" t="s">
        <v>1183</v>
      </c>
      <c r="D819" s="5" t="s">
        <v>3681</v>
      </c>
      <c r="E819" s="5" t="s">
        <v>1184</v>
      </c>
      <c r="F819" s="11" t="s">
        <v>3465</v>
      </c>
      <c r="G819" s="7">
        <v>131.08000000000001</v>
      </c>
      <c r="H819" s="7">
        <v>8.58</v>
      </c>
      <c r="I819" s="144">
        <v>40</v>
      </c>
      <c r="J819" s="7">
        <v>3.5</v>
      </c>
      <c r="K819" s="8">
        <f t="shared" si="74"/>
        <v>140</v>
      </c>
      <c r="L819" s="8">
        <f t="shared" si="75"/>
        <v>9.8000000000000007</v>
      </c>
      <c r="M819" s="24">
        <f t="shared" si="77"/>
        <v>149.80000000000001</v>
      </c>
      <c r="N819" s="24">
        <f t="shared" si="72"/>
        <v>280.88</v>
      </c>
      <c r="O819" s="24">
        <f t="shared" si="73"/>
        <v>280.88</v>
      </c>
      <c r="P819" s="203">
        <v>8.58</v>
      </c>
      <c r="Q819" s="8">
        <v>9.8000000000000007</v>
      </c>
      <c r="R819" s="8">
        <f t="shared" si="76"/>
        <v>18.380000000000003</v>
      </c>
    </row>
    <row r="820" spans="1:18" ht="24" customHeight="1" x14ac:dyDescent="0.4">
      <c r="A820" s="10">
        <v>816</v>
      </c>
      <c r="B820" s="4">
        <v>5920006826</v>
      </c>
      <c r="C820" s="3" t="s">
        <v>1182</v>
      </c>
      <c r="D820" s="5" t="s">
        <v>3085</v>
      </c>
      <c r="E820" s="5" t="s">
        <v>3086</v>
      </c>
      <c r="F820" s="3" t="s">
        <v>3465</v>
      </c>
      <c r="G820" s="7">
        <v>93.63</v>
      </c>
      <c r="H820" s="7">
        <v>6.13</v>
      </c>
      <c r="I820" s="144">
        <v>31</v>
      </c>
      <c r="J820" s="7">
        <v>3.5</v>
      </c>
      <c r="K820" s="8">
        <f t="shared" si="74"/>
        <v>108.5</v>
      </c>
      <c r="L820" s="8">
        <f t="shared" si="75"/>
        <v>7.5950000000000006</v>
      </c>
      <c r="M820" s="24">
        <f t="shared" si="77"/>
        <v>116.10000000000001</v>
      </c>
      <c r="N820" s="24">
        <f t="shared" si="72"/>
        <v>209.73000000000002</v>
      </c>
      <c r="O820" s="24">
        <f t="shared" si="73"/>
        <v>209.73000000000002</v>
      </c>
      <c r="P820" s="203">
        <v>6.13</v>
      </c>
      <c r="Q820" s="8">
        <v>7.6</v>
      </c>
      <c r="R820" s="8">
        <f t="shared" si="76"/>
        <v>13.73</v>
      </c>
    </row>
    <row r="821" spans="1:18" ht="24" customHeight="1" x14ac:dyDescent="0.4">
      <c r="A821" s="10">
        <v>817</v>
      </c>
      <c r="B821" s="4">
        <v>5920006827</v>
      </c>
      <c r="C821" s="3" t="s">
        <v>1180</v>
      </c>
      <c r="D821" s="5" t="s">
        <v>3682</v>
      </c>
      <c r="E821" s="5" t="s">
        <v>1181</v>
      </c>
      <c r="F821" s="3" t="s">
        <v>3464</v>
      </c>
      <c r="G821" s="7">
        <v>2149.64</v>
      </c>
      <c r="H821" s="7">
        <v>140.63999999999999</v>
      </c>
      <c r="I821" s="144">
        <v>82</v>
      </c>
      <c r="J821" s="7">
        <v>3.5</v>
      </c>
      <c r="K821" s="8">
        <f t="shared" si="74"/>
        <v>287</v>
      </c>
      <c r="L821" s="8">
        <f t="shared" si="75"/>
        <v>20.090000000000003</v>
      </c>
      <c r="M821" s="24">
        <f t="shared" si="77"/>
        <v>307.08999999999997</v>
      </c>
      <c r="N821" s="24">
        <f t="shared" si="72"/>
        <v>2456.73</v>
      </c>
      <c r="O821" s="24">
        <f t="shared" si="73"/>
        <v>2456.73</v>
      </c>
      <c r="P821" s="203">
        <v>140.63999999999999</v>
      </c>
      <c r="Q821" s="8">
        <v>20.09</v>
      </c>
      <c r="R821" s="8">
        <f t="shared" si="76"/>
        <v>160.72999999999999</v>
      </c>
    </row>
    <row r="822" spans="1:18" ht="24" customHeight="1" x14ac:dyDescent="0.4">
      <c r="A822" s="10">
        <v>818</v>
      </c>
      <c r="B822" s="4">
        <v>5920006828</v>
      </c>
      <c r="C822" s="3" t="s">
        <v>1213</v>
      </c>
      <c r="D822" s="5" t="s">
        <v>1214</v>
      </c>
      <c r="E822" s="5" t="s">
        <v>1215</v>
      </c>
      <c r="F822" s="3" t="s">
        <v>3073</v>
      </c>
      <c r="G822" s="7">
        <v>232.2</v>
      </c>
      <c r="H822" s="7">
        <v>15.2</v>
      </c>
      <c r="I822" s="144">
        <v>0</v>
      </c>
      <c r="J822" s="7">
        <v>3.5</v>
      </c>
      <c r="K822" s="8">
        <f t="shared" si="74"/>
        <v>0</v>
      </c>
      <c r="L822" s="8">
        <f t="shared" si="75"/>
        <v>0</v>
      </c>
      <c r="M822" s="24">
        <f t="shared" si="77"/>
        <v>0</v>
      </c>
      <c r="N822" s="24">
        <f t="shared" si="72"/>
        <v>232.2</v>
      </c>
      <c r="O822" s="24">
        <f t="shared" si="73"/>
        <v>232.2</v>
      </c>
      <c r="P822" s="203">
        <v>15.2</v>
      </c>
      <c r="Q822" s="8">
        <v>0</v>
      </c>
      <c r="R822" s="8">
        <f t="shared" si="76"/>
        <v>15.2</v>
      </c>
    </row>
    <row r="823" spans="1:18" ht="24" customHeight="1" x14ac:dyDescent="0.4">
      <c r="A823" s="10">
        <v>819</v>
      </c>
      <c r="B823" s="4">
        <v>5920006829</v>
      </c>
      <c r="C823" s="3" t="s">
        <v>1216</v>
      </c>
      <c r="D823" s="5" t="s">
        <v>1214</v>
      </c>
      <c r="E823" s="5" t="s">
        <v>1217</v>
      </c>
      <c r="F823" s="3" t="s">
        <v>3464</v>
      </c>
      <c r="G823" s="7">
        <v>1239.6099999999999</v>
      </c>
      <c r="H823" s="7">
        <v>81.11</v>
      </c>
      <c r="I823" s="144">
        <v>12</v>
      </c>
      <c r="J823" s="7">
        <v>3.5</v>
      </c>
      <c r="K823" s="8">
        <f t="shared" si="74"/>
        <v>42</v>
      </c>
      <c r="L823" s="8">
        <f t="shared" si="75"/>
        <v>2.9400000000000004</v>
      </c>
      <c r="M823" s="24">
        <f t="shared" si="77"/>
        <v>44.94</v>
      </c>
      <c r="N823" s="24">
        <f t="shared" si="72"/>
        <v>1284.55</v>
      </c>
      <c r="O823" s="24">
        <f t="shared" si="73"/>
        <v>1284.55</v>
      </c>
      <c r="P823" s="203">
        <v>81.11</v>
      </c>
      <c r="Q823" s="8">
        <v>2.94</v>
      </c>
      <c r="R823" s="8">
        <f t="shared" si="76"/>
        <v>84.05</v>
      </c>
    </row>
    <row r="824" spans="1:18" ht="24" customHeight="1" x14ac:dyDescent="0.4">
      <c r="A824" s="10">
        <v>820</v>
      </c>
      <c r="B824" s="4">
        <v>5920006830</v>
      </c>
      <c r="C824" s="3" t="s">
        <v>1177</v>
      </c>
      <c r="D824" s="5" t="s">
        <v>3683</v>
      </c>
      <c r="E824" s="5" t="s">
        <v>1178</v>
      </c>
      <c r="F824" s="3" t="s">
        <v>18</v>
      </c>
      <c r="G824" s="7">
        <v>0</v>
      </c>
      <c r="H824" s="7">
        <v>0</v>
      </c>
      <c r="I824" s="144">
        <v>23</v>
      </c>
      <c r="J824" s="7">
        <v>3.5</v>
      </c>
      <c r="K824" s="8">
        <f t="shared" si="74"/>
        <v>80.5</v>
      </c>
      <c r="L824" s="8">
        <f t="shared" si="75"/>
        <v>5.6350000000000007</v>
      </c>
      <c r="M824" s="24">
        <f t="shared" si="77"/>
        <v>86.14</v>
      </c>
      <c r="N824" s="24">
        <f t="shared" si="72"/>
        <v>86.14</v>
      </c>
      <c r="O824" s="24">
        <f t="shared" si="73"/>
        <v>86.14</v>
      </c>
      <c r="P824" s="203">
        <v>0</v>
      </c>
      <c r="Q824" s="8">
        <v>5.64</v>
      </c>
      <c r="R824" s="8">
        <f t="shared" si="76"/>
        <v>5.64</v>
      </c>
    </row>
    <row r="825" spans="1:18" ht="24" customHeight="1" x14ac:dyDescent="0.4">
      <c r="A825" s="10">
        <v>821</v>
      </c>
      <c r="B825" s="4">
        <v>5920006831</v>
      </c>
      <c r="C825" s="3" t="s">
        <v>1218</v>
      </c>
      <c r="D825" s="5" t="s">
        <v>3684</v>
      </c>
      <c r="E825" s="5" t="s">
        <v>1219</v>
      </c>
      <c r="F825" s="3" t="s">
        <v>3761</v>
      </c>
      <c r="G825" s="7">
        <v>1127.26</v>
      </c>
      <c r="H825" s="7">
        <v>73.760000000000005</v>
      </c>
      <c r="I825" s="144">
        <v>49</v>
      </c>
      <c r="J825" s="7">
        <v>3.5</v>
      </c>
      <c r="K825" s="8">
        <f t="shared" si="74"/>
        <v>171.5</v>
      </c>
      <c r="L825" s="8">
        <f t="shared" si="75"/>
        <v>12.005000000000001</v>
      </c>
      <c r="M825" s="24">
        <f t="shared" si="77"/>
        <v>183.51</v>
      </c>
      <c r="N825" s="24">
        <f t="shared" si="72"/>
        <v>1310.77</v>
      </c>
      <c r="O825" s="24">
        <f t="shared" si="73"/>
        <v>1310.77</v>
      </c>
      <c r="P825" s="203">
        <v>73.760000000000005</v>
      </c>
      <c r="Q825" s="8">
        <v>12.01</v>
      </c>
      <c r="R825" s="8">
        <f t="shared" si="76"/>
        <v>85.77000000000001</v>
      </c>
    </row>
    <row r="826" spans="1:18" ht="24" customHeight="1" x14ac:dyDescent="0.4">
      <c r="A826" s="10">
        <v>822</v>
      </c>
      <c r="B826" s="4">
        <v>5920006832</v>
      </c>
      <c r="C826" s="3" t="s">
        <v>1179</v>
      </c>
      <c r="D826" s="5" t="s">
        <v>3685</v>
      </c>
      <c r="E826" s="5" t="s">
        <v>3686</v>
      </c>
      <c r="F826" s="3" t="s">
        <v>18</v>
      </c>
      <c r="G826" s="7">
        <v>0</v>
      </c>
      <c r="H826" s="7">
        <v>0</v>
      </c>
      <c r="I826" s="144">
        <v>75</v>
      </c>
      <c r="J826" s="7">
        <v>3.5</v>
      </c>
      <c r="K826" s="8">
        <f t="shared" si="74"/>
        <v>262.5</v>
      </c>
      <c r="L826" s="8">
        <f t="shared" si="75"/>
        <v>18.375</v>
      </c>
      <c r="M826" s="24">
        <f t="shared" si="77"/>
        <v>280.88</v>
      </c>
      <c r="N826" s="24">
        <f t="shared" si="72"/>
        <v>280.88</v>
      </c>
      <c r="O826" s="24">
        <f t="shared" si="73"/>
        <v>280.88</v>
      </c>
      <c r="P826" s="203">
        <v>0</v>
      </c>
      <c r="Q826" s="8">
        <v>18.38</v>
      </c>
      <c r="R826" s="8">
        <f t="shared" si="76"/>
        <v>18.38</v>
      </c>
    </row>
    <row r="827" spans="1:18" ht="24" customHeight="1" x14ac:dyDescent="0.4">
      <c r="A827" s="10">
        <v>823</v>
      </c>
      <c r="B827" s="4">
        <v>5920006833</v>
      </c>
      <c r="C827" s="3" t="s">
        <v>1173</v>
      </c>
      <c r="D827" s="5" t="s">
        <v>3687</v>
      </c>
      <c r="E827" s="5" t="s">
        <v>1174</v>
      </c>
      <c r="F827" s="3" t="s">
        <v>18</v>
      </c>
      <c r="G827" s="7">
        <v>0</v>
      </c>
      <c r="H827" s="7">
        <v>0</v>
      </c>
      <c r="I827" s="144">
        <v>8</v>
      </c>
      <c r="J827" s="7">
        <v>3.5</v>
      </c>
      <c r="K827" s="8">
        <f t="shared" si="74"/>
        <v>28</v>
      </c>
      <c r="L827" s="8">
        <f t="shared" si="75"/>
        <v>1.9600000000000002</v>
      </c>
      <c r="M827" s="24">
        <f t="shared" si="77"/>
        <v>29.96</v>
      </c>
      <c r="N827" s="24">
        <f t="shared" si="72"/>
        <v>29.96</v>
      </c>
      <c r="O827" s="24">
        <f t="shared" si="73"/>
        <v>29.96</v>
      </c>
      <c r="P827" s="203">
        <v>0</v>
      </c>
      <c r="Q827" s="8">
        <v>1.96</v>
      </c>
      <c r="R827" s="8">
        <f t="shared" si="76"/>
        <v>1.96</v>
      </c>
    </row>
    <row r="828" spans="1:18" ht="24" customHeight="1" x14ac:dyDescent="0.4">
      <c r="A828" s="10">
        <v>824</v>
      </c>
      <c r="B828" s="4">
        <v>5920006834</v>
      </c>
      <c r="C828" s="3" t="s">
        <v>1170</v>
      </c>
      <c r="D828" s="5" t="s">
        <v>1171</v>
      </c>
      <c r="E828" s="5" t="s">
        <v>1172</v>
      </c>
      <c r="F828" s="3" t="s">
        <v>3464</v>
      </c>
      <c r="G828" s="7">
        <v>284.64</v>
      </c>
      <c r="H828" s="7">
        <v>18.64</v>
      </c>
      <c r="I828" s="144">
        <v>7</v>
      </c>
      <c r="J828" s="7">
        <v>3.5</v>
      </c>
      <c r="K828" s="8">
        <f t="shared" si="74"/>
        <v>24.5</v>
      </c>
      <c r="L828" s="8">
        <f t="shared" si="75"/>
        <v>1.7150000000000001</v>
      </c>
      <c r="M828" s="24">
        <f t="shared" si="77"/>
        <v>26.220000000000002</v>
      </c>
      <c r="N828" s="24">
        <f t="shared" si="72"/>
        <v>310.86</v>
      </c>
      <c r="O828" s="24">
        <f t="shared" si="73"/>
        <v>310.86</v>
      </c>
      <c r="P828" s="203">
        <v>18.64</v>
      </c>
      <c r="Q828" s="8">
        <v>1.72</v>
      </c>
      <c r="R828" s="8">
        <f t="shared" si="76"/>
        <v>20.36</v>
      </c>
    </row>
    <row r="829" spans="1:18" ht="24" customHeight="1" x14ac:dyDescent="0.4">
      <c r="A829" s="10">
        <v>825</v>
      </c>
      <c r="B829" s="4">
        <v>5920006835</v>
      </c>
      <c r="C829" s="3" t="s">
        <v>788</v>
      </c>
      <c r="D829" s="5" t="s">
        <v>2190</v>
      </c>
      <c r="E829" s="5" t="s">
        <v>2291</v>
      </c>
      <c r="F829" s="3" t="s">
        <v>3464</v>
      </c>
      <c r="G829" s="7">
        <v>880.09</v>
      </c>
      <c r="H829" s="7">
        <v>57.59</v>
      </c>
      <c r="I829" s="144">
        <v>12</v>
      </c>
      <c r="J829" s="7">
        <v>3.5</v>
      </c>
      <c r="K829" s="8">
        <f t="shared" si="74"/>
        <v>42</v>
      </c>
      <c r="L829" s="8">
        <f t="shared" si="75"/>
        <v>2.9400000000000004</v>
      </c>
      <c r="M829" s="24">
        <f t="shared" si="77"/>
        <v>44.94</v>
      </c>
      <c r="N829" s="24">
        <f t="shared" si="72"/>
        <v>925.03</v>
      </c>
      <c r="O829" s="24">
        <f t="shared" si="73"/>
        <v>925.03</v>
      </c>
      <c r="P829" s="203">
        <v>57.59</v>
      </c>
      <c r="Q829" s="8">
        <v>2.94</v>
      </c>
      <c r="R829" s="8">
        <f t="shared" si="76"/>
        <v>60.53</v>
      </c>
    </row>
    <row r="830" spans="1:18" ht="24" customHeight="1" x14ac:dyDescent="0.4">
      <c r="A830" s="10">
        <v>826</v>
      </c>
      <c r="B830" s="4">
        <v>5920006836</v>
      </c>
      <c r="C830" s="3" t="s">
        <v>784</v>
      </c>
      <c r="D830" s="5" t="s">
        <v>785</v>
      </c>
      <c r="E830" s="5" t="s">
        <v>3688</v>
      </c>
      <c r="F830" s="3" t="s">
        <v>3465</v>
      </c>
      <c r="G830" s="7">
        <v>3.75</v>
      </c>
      <c r="H830" s="7">
        <v>0.25</v>
      </c>
      <c r="I830" s="144">
        <v>1</v>
      </c>
      <c r="J830" s="7">
        <v>3.5</v>
      </c>
      <c r="K830" s="8">
        <f t="shared" si="74"/>
        <v>3.5</v>
      </c>
      <c r="L830" s="8">
        <f t="shared" si="75"/>
        <v>0.24500000000000002</v>
      </c>
      <c r="M830" s="24">
        <f t="shared" si="77"/>
        <v>3.75</v>
      </c>
      <c r="N830" s="24">
        <f t="shared" si="72"/>
        <v>7.5</v>
      </c>
      <c r="O830" s="24">
        <f t="shared" si="73"/>
        <v>7.5</v>
      </c>
      <c r="P830" s="203">
        <v>0.25</v>
      </c>
      <c r="Q830" s="8">
        <v>0.25</v>
      </c>
      <c r="R830" s="8">
        <f t="shared" si="76"/>
        <v>0.5</v>
      </c>
    </row>
    <row r="831" spans="1:18" ht="24" customHeight="1" x14ac:dyDescent="0.4">
      <c r="A831" s="10">
        <v>827</v>
      </c>
      <c r="B831" s="4">
        <v>5920006837</v>
      </c>
      <c r="C831" s="147" t="s">
        <v>794</v>
      </c>
      <c r="D831" s="5" t="s">
        <v>3689</v>
      </c>
      <c r="E831" s="5" t="s">
        <v>795</v>
      </c>
      <c r="F831" s="3" t="s">
        <v>3465</v>
      </c>
      <c r="G831" s="7">
        <v>74.900000000000006</v>
      </c>
      <c r="H831" s="7">
        <v>4.9000000000000004</v>
      </c>
      <c r="I831" s="144">
        <v>22</v>
      </c>
      <c r="J831" s="7">
        <v>3.5</v>
      </c>
      <c r="K831" s="8">
        <f t="shared" si="74"/>
        <v>77</v>
      </c>
      <c r="L831" s="8">
        <f t="shared" si="75"/>
        <v>5.3900000000000006</v>
      </c>
      <c r="M831" s="24">
        <f t="shared" si="77"/>
        <v>82.39</v>
      </c>
      <c r="N831" s="24">
        <f t="shared" si="72"/>
        <v>157.29000000000002</v>
      </c>
      <c r="O831" s="24">
        <f t="shared" si="73"/>
        <v>157.29000000000002</v>
      </c>
      <c r="P831" s="203">
        <v>4.9000000000000004</v>
      </c>
      <c r="Q831" s="8">
        <v>5.39</v>
      </c>
      <c r="R831" s="8">
        <f t="shared" si="76"/>
        <v>10.29</v>
      </c>
    </row>
    <row r="832" spans="1:18" ht="24" customHeight="1" x14ac:dyDescent="0.4">
      <c r="A832" s="10">
        <v>828</v>
      </c>
      <c r="B832" s="4">
        <v>5920006838</v>
      </c>
      <c r="C832" s="26" t="s">
        <v>791</v>
      </c>
      <c r="D832" s="5" t="s">
        <v>792</v>
      </c>
      <c r="E832" s="5" t="s">
        <v>793</v>
      </c>
      <c r="F832" s="11" t="s">
        <v>3464</v>
      </c>
      <c r="G832" s="7">
        <v>202.24</v>
      </c>
      <c r="H832" s="7">
        <v>13.24</v>
      </c>
      <c r="I832" s="144">
        <v>8</v>
      </c>
      <c r="J832" s="7">
        <v>3.5</v>
      </c>
      <c r="K832" s="8">
        <f t="shared" si="74"/>
        <v>28</v>
      </c>
      <c r="L832" s="8">
        <f t="shared" si="75"/>
        <v>1.9600000000000002</v>
      </c>
      <c r="M832" s="24">
        <f t="shared" si="77"/>
        <v>29.96</v>
      </c>
      <c r="N832" s="24">
        <f t="shared" si="72"/>
        <v>232.20000000000002</v>
      </c>
      <c r="O832" s="24">
        <f t="shared" si="73"/>
        <v>232.20000000000002</v>
      </c>
      <c r="P832" s="203">
        <v>13.24</v>
      </c>
      <c r="Q832" s="8">
        <v>1.96</v>
      </c>
      <c r="R832" s="8">
        <f t="shared" si="76"/>
        <v>15.2</v>
      </c>
    </row>
    <row r="833" spans="1:18" ht="24" customHeight="1" x14ac:dyDescent="0.4">
      <c r="A833" s="10">
        <v>829</v>
      </c>
      <c r="B833" s="4">
        <v>5920006839</v>
      </c>
      <c r="C833" s="3" t="s">
        <v>1100</v>
      </c>
      <c r="D833" s="5" t="s">
        <v>3690</v>
      </c>
      <c r="E833" s="5" t="s">
        <v>1101</v>
      </c>
      <c r="F833" s="3" t="s">
        <v>3067</v>
      </c>
      <c r="G833" s="7">
        <v>11.25</v>
      </c>
      <c r="H833" s="7">
        <v>0.75</v>
      </c>
      <c r="I833" s="144">
        <v>1</v>
      </c>
      <c r="J833" s="7">
        <v>3.5</v>
      </c>
      <c r="K833" s="8">
        <f t="shared" si="74"/>
        <v>3.5</v>
      </c>
      <c r="L833" s="8">
        <f t="shared" si="75"/>
        <v>0.24500000000000002</v>
      </c>
      <c r="M833" s="24">
        <f t="shared" si="77"/>
        <v>3.75</v>
      </c>
      <c r="N833" s="24">
        <f t="shared" si="72"/>
        <v>15</v>
      </c>
      <c r="O833" s="24">
        <f t="shared" si="73"/>
        <v>15</v>
      </c>
      <c r="P833" s="203">
        <v>0.75</v>
      </c>
      <c r="Q833" s="8">
        <v>0.25</v>
      </c>
      <c r="R833" s="8">
        <f t="shared" si="76"/>
        <v>1</v>
      </c>
    </row>
    <row r="834" spans="1:18" ht="24" customHeight="1" x14ac:dyDescent="0.4">
      <c r="A834" s="10">
        <v>830</v>
      </c>
      <c r="B834" s="4">
        <v>5920006840</v>
      </c>
      <c r="C834" s="3" t="s">
        <v>886</v>
      </c>
      <c r="D834" s="5" t="s">
        <v>887</v>
      </c>
      <c r="E834" s="5" t="s">
        <v>888</v>
      </c>
      <c r="F834" s="3" t="s">
        <v>18</v>
      </c>
      <c r="G834" s="7">
        <v>0</v>
      </c>
      <c r="H834" s="7">
        <v>0</v>
      </c>
      <c r="I834" s="144">
        <v>39</v>
      </c>
      <c r="J834" s="7">
        <v>3.5</v>
      </c>
      <c r="K834" s="8">
        <f t="shared" si="74"/>
        <v>136.5</v>
      </c>
      <c r="L834" s="8">
        <f t="shared" si="75"/>
        <v>9.5550000000000015</v>
      </c>
      <c r="M834" s="24">
        <f t="shared" si="77"/>
        <v>146.06</v>
      </c>
      <c r="N834" s="24">
        <f t="shared" si="72"/>
        <v>146.06</v>
      </c>
      <c r="O834" s="24">
        <f t="shared" si="73"/>
        <v>146.06</v>
      </c>
      <c r="P834" s="203">
        <v>0</v>
      </c>
      <c r="Q834" s="8">
        <v>9.56</v>
      </c>
      <c r="R834" s="8">
        <f t="shared" si="76"/>
        <v>9.56</v>
      </c>
    </row>
    <row r="835" spans="1:18" ht="24" customHeight="1" x14ac:dyDescent="0.4">
      <c r="A835" s="10">
        <v>831</v>
      </c>
      <c r="B835" s="4">
        <v>5920006841</v>
      </c>
      <c r="C835" s="3" t="s">
        <v>786</v>
      </c>
      <c r="D835" s="5" t="s">
        <v>3691</v>
      </c>
      <c r="E835" s="5" t="s">
        <v>787</v>
      </c>
      <c r="F835" s="3" t="s">
        <v>3465</v>
      </c>
      <c r="G835" s="7">
        <v>119.84</v>
      </c>
      <c r="H835" s="7">
        <v>7.84</v>
      </c>
      <c r="I835" s="144">
        <v>33</v>
      </c>
      <c r="J835" s="7">
        <v>3.5</v>
      </c>
      <c r="K835" s="8">
        <f t="shared" si="74"/>
        <v>115.5</v>
      </c>
      <c r="L835" s="8">
        <f t="shared" si="75"/>
        <v>8.0850000000000009</v>
      </c>
      <c r="M835" s="24">
        <f t="shared" si="77"/>
        <v>123.59</v>
      </c>
      <c r="N835" s="24">
        <f t="shared" si="72"/>
        <v>243.43</v>
      </c>
      <c r="O835" s="24">
        <f t="shared" si="73"/>
        <v>243.43</v>
      </c>
      <c r="P835" s="203">
        <v>7.84</v>
      </c>
      <c r="Q835" s="8">
        <v>8.09</v>
      </c>
      <c r="R835" s="8">
        <f t="shared" si="76"/>
        <v>15.93</v>
      </c>
    </row>
    <row r="836" spans="1:18" ht="24" customHeight="1" x14ac:dyDescent="0.4">
      <c r="A836" s="10">
        <v>832</v>
      </c>
      <c r="B836" s="4">
        <v>5920006842</v>
      </c>
      <c r="C836" s="3" t="s">
        <v>1098</v>
      </c>
      <c r="D836" s="5" t="s">
        <v>3692</v>
      </c>
      <c r="E836" s="5" t="s">
        <v>1099</v>
      </c>
      <c r="F836" s="11" t="s">
        <v>3465</v>
      </c>
      <c r="G836" s="7">
        <v>11.24</v>
      </c>
      <c r="H836" s="7">
        <v>0.74</v>
      </c>
      <c r="I836" s="144">
        <v>4</v>
      </c>
      <c r="J836" s="7">
        <v>3.5</v>
      </c>
      <c r="K836" s="8">
        <f t="shared" si="74"/>
        <v>14</v>
      </c>
      <c r="L836" s="8">
        <f t="shared" si="75"/>
        <v>0.98000000000000009</v>
      </c>
      <c r="M836" s="24">
        <f t="shared" si="77"/>
        <v>14.98</v>
      </c>
      <c r="N836" s="24">
        <f t="shared" si="72"/>
        <v>26.22</v>
      </c>
      <c r="O836" s="24">
        <f t="shared" si="73"/>
        <v>26.22</v>
      </c>
      <c r="P836" s="203">
        <v>0.74</v>
      </c>
      <c r="Q836" s="8">
        <v>0.98</v>
      </c>
      <c r="R836" s="8">
        <f t="shared" si="76"/>
        <v>1.72</v>
      </c>
    </row>
    <row r="837" spans="1:18" ht="24" customHeight="1" x14ac:dyDescent="0.4">
      <c r="A837" s="10">
        <v>833</v>
      </c>
      <c r="B837" s="4">
        <v>5920006843</v>
      </c>
      <c r="C837" s="3" t="s">
        <v>1096</v>
      </c>
      <c r="D837" s="5" t="s">
        <v>3693</v>
      </c>
      <c r="E837" s="5" t="s">
        <v>1097</v>
      </c>
      <c r="F837" s="11" t="s">
        <v>18</v>
      </c>
      <c r="G837" s="7">
        <v>0</v>
      </c>
      <c r="H837" s="7">
        <v>0</v>
      </c>
      <c r="I837" s="144">
        <v>13</v>
      </c>
      <c r="J837" s="7">
        <v>3.5</v>
      </c>
      <c r="K837" s="8">
        <f t="shared" si="74"/>
        <v>45.5</v>
      </c>
      <c r="L837" s="8">
        <f t="shared" si="75"/>
        <v>3.1850000000000005</v>
      </c>
      <c r="M837" s="24">
        <f t="shared" si="77"/>
        <v>48.69</v>
      </c>
      <c r="N837" s="24">
        <f t="shared" ref="N837:N900" si="78">SUM(G837+M837)</f>
        <v>48.69</v>
      </c>
      <c r="O837" s="24">
        <f t="shared" ref="O837:O900" si="79">N837</f>
        <v>48.69</v>
      </c>
      <c r="P837" s="203">
        <v>0</v>
      </c>
      <c r="Q837" s="8">
        <v>3.19</v>
      </c>
      <c r="R837" s="8">
        <f t="shared" si="76"/>
        <v>3.19</v>
      </c>
    </row>
    <row r="838" spans="1:18" ht="24" customHeight="1" x14ac:dyDescent="0.4">
      <c r="A838" s="10">
        <v>834</v>
      </c>
      <c r="B838" s="4">
        <v>5920006844</v>
      </c>
      <c r="C838" s="3" t="s">
        <v>1094</v>
      </c>
      <c r="D838" s="5" t="s">
        <v>3693</v>
      </c>
      <c r="E838" s="5" t="s">
        <v>1095</v>
      </c>
      <c r="F838" s="3" t="s">
        <v>18</v>
      </c>
      <c r="G838" s="7">
        <v>0</v>
      </c>
      <c r="H838" s="7">
        <v>0</v>
      </c>
      <c r="I838" s="144">
        <v>48</v>
      </c>
      <c r="J838" s="7">
        <v>3.5</v>
      </c>
      <c r="K838" s="8">
        <f t="shared" ref="K838:K901" si="80">SUM(I838*J838)</f>
        <v>168</v>
      </c>
      <c r="L838" s="8">
        <f t="shared" ref="L838:L901" si="81">SUM(K838*7%)</f>
        <v>11.760000000000002</v>
      </c>
      <c r="M838" s="24">
        <f t="shared" si="77"/>
        <v>179.76</v>
      </c>
      <c r="N838" s="24">
        <f t="shared" si="78"/>
        <v>179.76</v>
      </c>
      <c r="O838" s="24">
        <f t="shared" si="79"/>
        <v>179.76</v>
      </c>
      <c r="P838" s="203">
        <v>0</v>
      </c>
      <c r="Q838" s="8">
        <v>11.76</v>
      </c>
      <c r="R838" s="8">
        <f t="shared" ref="R838:R901" si="82">SUM(P838:Q838)</f>
        <v>11.76</v>
      </c>
    </row>
    <row r="839" spans="1:18" ht="24" customHeight="1" x14ac:dyDescent="0.4">
      <c r="A839" s="10">
        <v>835</v>
      </c>
      <c r="B839" s="4">
        <v>5920006845</v>
      </c>
      <c r="C839" s="3" t="s">
        <v>2479</v>
      </c>
      <c r="D839" s="5" t="s">
        <v>3694</v>
      </c>
      <c r="E839" s="5" t="s">
        <v>2826</v>
      </c>
      <c r="F839" s="3" t="s">
        <v>3471</v>
      </c>
      <c r="G839" s="7">
        <v>119.84</v>
      </c>
      <c r="H839" s="7">
        <v>7.84</v>
      </c>
      <c r="I839" s="144">
        <v>22</v>
      </c>
      <c r="J839" s="7">
        <v>3.5</v>
      </c>
      <c r="K839" s="8">
        <f t="shared" si="80"/>
        <v>77</v>
      </c>
      <c r="L839" s="8">
        <f t="shared" si="81"/>
        <v>5.3900000000000006</v>
      </c>
      <c r="M839" s="24">
        <f t="shared" si="77"/>
        <v>82.39</v>
      </c>
      <c r="N839" s="24">
        <f t="shared" si="78"/>
        <v>202.23000000000002</v>
      </c>
      <c r="O839" s="24">
        <f t="shared" si="79"/>
        <v>202.23000000000002</v>
      </c>
      <c r="P839" s="203">
        <v>7.84</v>
      </c>
      <c r="Q839" s="8">
        <v>5.39</v>
      </c>
      <c r="R839" s="8">
        <f t="shared" si="82"/>
        <v>13.23</v>
      </c>
    </row>
    <row r="840" spans="1:18" ht="24" customHeight="1" x14ac:dyDescent="0.4">
      <c r="A840" s="10">
        <v>836</v>
      </c>
      <c r="B840" s="4">
        <v>5920006846</v>
      </c>
      <c r="C840" s="3" t="s">
        <v>1102</v>
      </c>
      <c r="D840" s="5" t="s">
        <v>3695</v>
      </c>
      <c r="E840" s="5" t="s">
        <v>1103</v>
      </c>
      <c r="F840" s="3" t="s">
        <v>3761</v>
      </c>
      <c r="G840" s="7">
        <v>138.58000000000001</v>
      </c>
      <c r="H840" s="7">
        <v>9.08</v>
      </c>
      <c r="I840" s="144">
        <v>11</v>
      </c>
      <c r="J840" s="7">
        <v>3.5</v>
      </c>
      <c r="K840" s="8">
        <f t="shared" si="80"/>
        <v>38.5</v>
      </c>
      <c r="L840" s="8">
        <f t="shared" si="81"/>
        <v>2.6950000000000003</v>
      </c>
      <c r="M840" s="24">
        <f t="shared" ref="M840:M903" si="83">ROUNDUP(K840+L840,2)</f>
        <v>41.199999999999996</v>
      </c>
      <c r="N840" s="24">
        <f t="shared" si="78"/>
        <v>179.78</v>
      </c>
      <c r="O840" s="24">
        <f t="shared" si="79"/>
        <v>179.78</v>
      </c>
      <c r="P840" s="203">
        <v>9.08</v>
      </c>
      <c r="Q840" s="8">
        <v>2.7</v>
      </c>
      <c r="R840" s="8">
        <f t="shared" si="82"/>
        <v>11.780000000000001</v>
      </c>
    </row>
    <row r="841" spans="1:18" ht="24" customHeight="1" x14ac:dyDescent="0.4">
      <c r="A841" s="10">
        <v>837</v>
      </c>
      <c r="B841" s="4">
        <v>5920006847</v>
      </c>
      <c r="C841" s="3" t="s">
        <v>1093</v>
      </c>
      <c r="D841" s="5" t="s">
        <v>3696</v>
      </c>
      <c r="E841" s="5" t="s">
        <v>2298</v>
      </c>
      <c r="F841" s="3" t="s">
        <v>18</v>
      </c>
      <c r="G841" s="7">
        <v>0</v>
      </c>
      <c r="H841" s="7">
        <v>0</v>
      </c>
      <c r="I841" s="144">
        <v>92</v>
      </c>
      <c r="J841" s="7">
        <v>3.5</v>
      </c>
      <c r="K841" s="8">
        <f t="shared" si="80"/>
        <v>322</v>
      </c>
      <c r="L841" s="8">
        <f t="shared" si="81"/>
        <v>22.540000000000003</v>
      </c>
      <c r="M841" s="24">
        <f t="shared" si="83"/>
        <v>344.54</v>
      </c>
      <c r="N841" s="24">
        <f t="shared" si="78"/>
        <v>344.54</v>
      </c>
      <c r="O841" s="24">
        <f t="shared" si="79"/>
        <v>344.54</v>
      </c>
      <c r="P841" s="203">
        <v>0</v>
      </c>
      <c r="Q841" s="8">
        <v>22.54</v>
      </c>
      <c r="R841" s="8">
        <f t="shared" si="82"/>
        <v>22.54</v>
      </c>
    </row>
    <row r="842" spans="1:18" ht="24" customHeight="1" x14ac:dyDescent="0.4">
      <c r="A842" s="10">
        <v>838</v>
      </c>
      <c r="B842" s="4">
        <v>5920006848</v>
      </c>
      <c r="C842" s="3" t="s">
        <v>1104</v>
      </c>
      <c r="D842" s="5" t="s">
        <v>3697</v>
      </c>
      <c r="E842" s="5" t="s">
        <v>1105</v>
      </c>
      <c r="F842" s="3" t="s">
        <v>3464</v>
      </c>
      <c r="G842" s="7">
        <v>438.18</v>
      </c>
      <c r="H842" s="7">
        <v>28.68</v>
      </c>
      <c r="I842" s="144">
        <v>18</v>
      </c>
      <c r="J842" s="7">
        <v>3.5</v>
      </c>
      <c r="K842" s="8">
        <f t="shared" si="80"/>
        <v>63</v>
      </c>
      <c r="L842" s="8">
        <f t="shared" si="81"/>
        <v>4.41</v>
      </c>
      <c r="M842" s="24">
        <f t="shared" si="83"/>
        <v>67.41</v>
      </c>
      <c r="N842" s="24">
        <f t="shared" si="78"/>
        <v>505.59000000000003</v>
      </c>
      <c r="O842" s="24">
        <f t="shared" si="79"/>
        <v>505.59000000000003</v>
      </c>
      <c r="P842" s="203">
        <v>28.68</v>
      </c>
      <c r="Q842" s="8">
        <v>4.41</v>
      </c>
      <c r="R842" s="8">
        <f t="shared" si="82"/>
        <v>33.090000000000003</v>
      </c>
    </row>
    <row r="843" spans="1:18" ht="24" customHeight="1" x14ac:dyDescent="0.4">
      <c r="A843" s="10">
        <v>839</v>
      </c>
      <c r="B843" s="4">
        <v>5920006849</v>
      </c>
      <c r="C843" s="3" t="s">
        <v>1091</v>
      </c>
      <c r="D843" s="5" t="s">
        <v>1060</v>
      </c>
      <c r="E843" s="5" t="s">
        <v>1092</v>
      </c>
      <c r="F843" s="3" t="s">
        <v>18</v>
      </c>
      <c r="G843" s="7">
        <v>0</v>
      </c>
      <c r="H843" s="7">
        <v>0</v>
      </c>
      <c r="I843" s="144">
        <v>11</v>
      </c>
      <c r="J843" s="7">
        <v>3.5</v>
      </c>
      <c r="K843" s="8">
        <f t="shared" si="80"/>
        <v>38.5</v>
      </c>
      <c r="L843" s="8">
        <f t="shared" si="81"/>
        <v>2.6950000000000003</v>
      </c>
      <c r="M843" s="24">
        <f t="shared" si="83"/>
        <v>41.199999999999996</v>
      </c>
      <c r="N843" s="24">
        <f t="shared" si="78"/>
        <v>41.199999999999996</v>
      </c>
      <c r="O843" s="24">
        <f t="shared" si="79"/>
        <v>41.199999999999996</v>
      </c>
      <c r="P843" s="203">
        <v>0</v>
      </c>
      <c r="Q843" s="8">
        <v>2.7</v>
      </c>
      <c r="R843" s="8">
        <f t="shared" si="82"/>
        <v>2.7</v>
      </c>
    </row>
    <row r="844" spans="1:18" ht="24" customHeight="1" x14ac:dyDescent="0.4">
      <c r="A844" s="10">
        <v>840</v>
      </c>
      <c r="B844" s="4">
        <v>5920006850</v>
      </c>
      <c r="C844" s="3" t="s">
        <v>1106</v>
      </c>
      <c r="D844" s="5" t="s">
        <v>3697</v>
      </c>
      <c r="E844" s="5" t="s">
        <v>1107</v>
      </c>
      <c r="F844" s="3" t="s">
        <v>3464</v>
      </c>
      <c r="G844" s="7">
        <v>273.41000000000003</v>
      </c>
      <c r="H844" s="7">
        <v>17.91</v>
      </c>
      <c r="I844" s="144">
        <v>9</v>
      </c>
      <c r="J844" s="7">
        <v>3.5</v>
      </c>
      <c r="K844" s="8">
        <f t="shared" si="80"/>
        <v>31.5</v>
      </c>
      <c r="L844" s="8">
        <f t="shared" si="81"/>
        <v>2.2050000000000001</v>
      </c>
      <c r="M844" s="24">
        <f t="shared" si="83"/>
        <v>33.71</v>
      </c>
      <c r="N844" s="24">
        <f t="shared" si="78"/>
        <v>307.12</v>
      </c>
      <c r="O844" s="24">
        <f t="shared" si="79"/>
        <v>307.12</v>
      </c>
      <c r="P844" s="203">
        <v>17.91</v>
      </c>
      <c r="Q844" s="8">
        <v>2.21</v>
      </c>
      <c r="R844" s="8">
        <f t="shared" si="82"/>
        <v>20.12</v>
      </c>
    </row>
    <row r="845" spans="1:18" ht="24" customHeight="1" x14ac:dyDescent="0.4">
      <c r="A845" s="10">
        <v>841</v>
      </c>
      <c r="B845" s="4">
        <v>5920006851</v>
      </c>
      <c r="C845" s="3" t="s">
        <v>1089</v>
      </c>
      <c r="D845" s="5" t="s">
        <v>3698</v>
      </c>
      <c r="E845" s="5" t="s">
        <v>1090</v>
      </c>
      <c r="F845" s="3" t="s">
        <v>3465</v>
      </c>
      <c r="G845" s="7">
        <v>101.12</v>
      </c>
      <c r="H845" s="7">
        <v>6.62</v>
      </c>
      <c r="I845" s="144">
        <v>8</v>
      </c>
      <c r="J845" s="7">
        <v>3.5</v>
      </c>
      <c r="K845" s="8">
        <f t="shared" si="80"/>
        <v>28</v>
      </c>
      <c r="L845" s="8">
        <f t="shared" si="81"/>
        <v>1.9600000000000002</v>
      </c>
      <c r="M845" s="24">
        <f t="shared" si="83"/>
        <v>29.96</v>
      </c>
      <c r="N845" s="24">
        <f t="shared" si="78"/>
        <v>131.08000000000001</v>
      </c>
      <c r="O845" s="24">
        <f t="shared" si="79"/>
        <v>131.08000000000001</v>
      </c>
      <c r="P845" s="203">
        <v>6.62</v>
      </c>
      <c r="Q845" s="8">
        <v>1.96</v>
      </c>
      <c r="R845" s="8">
        <f t="shared" si="82"/>
        <v>8.58</v>
      </c>
    </row>
    <row r="846" spans="1:18" ht="24" customHeight="1" x14ac:dyDescent="0.4">
      <c r="A846" s="10">
        <v>842</v>
      </c>
      <c r="B846" s="4">
        <v>5920006852</v>
      </c>
      <c r="C846" s="3" t="s">
        <v>1087</v>
      </c>
      <c r="D846" s="5" t="s">
        <v>3698</v>
      </c>
      <c r="E846" s="5" t="s">
        <v>1088</v>
      </c>
      <c r="F846" s="3" t="s">
        <v>3465</v>
      </c>
      <c r="G846" s="7">
        <v>41.2</v>
      </c>
      <c r="H846" s="7">
        <v>2.7</v>
      </c>
      <c r="I846" s="144">
        <v>12</v>
      </c>
      <c r="J846" s="7">
        <v>3.5</v>
      </c>
      <c r="K846" s="8">
        <f t="shared" si="80"/>
        <v>42</v>
      </c>
      <c r="L846" s="8">
        <f t="shared" si="81"/>
        <v>2.9400000000000004</v>
      </c>
      <c r="M846" s="24">
        <f t="shared" si="83"/>
        <v>44.94</v>
      </c>
      <c r="N846" s="24">
        <f t="shared" si="78"/>
        <v>86.14</v>
      </c>
      <c r="O846" s="24">
        <f t="shared" si="79"/>
        <v>86.14</v>
      </c>
      <c r="P846" s="203">
        <v>2.7</v>
      </c>
      <c r="Q846" s="8">
        <v>2.94</v>
      </c>
      <c r="R846" s="8">
        <f t="shared" si="82"/>
        <v>5.6400000000000006</v>
      </c>
    </row>
    <row r="847" spans="1:18" ht="24" customHeight="1" x14ac:dyDescent="0.4">
      <c r="A847" s="10">
        <v>843</v>
      </c>
      <c r="B847" s="4">
        <v>5920006853</v>
      </c>
      <c r="C847" s="3" t="s">
        <v>1085</v>
      </c>
      <c r="D847" s="5" t="s">
        <v>3699</v>
      </c>
      <c r="E847" s="5" t="s">
        <v>1086</v>
      </c>
      <c r="F847" s="3" t="s">
        <v>3465</v>
      </c>
      <c r="G847" s="7">
        <v>63.67</v>
      </c>
      <c r="H847" s="7">
        <v>4.17</v>
      </c>
      <c r="I847" s="144">
        <v>22</v>
      </c>
      <c r="J847" s="7">
        <v>3.5</v>
      </c>
      <c r="K847" s="8">
        <f t="shared" si="80"/>
        <v>77</v>
      </c>
      <c r="L847" s="8">
        <f t="shared" si="81"/>
        <v>5.3900000000000006</v>
      </c>
      <c r="M847" s="24">
        <f t="shared" si="83"/>
        <v>82.39</v>
      </c>
      <c r="N847" s="24">
        <f t="shared" si="78"/>
        <v>146.06</v>
      </c>
      <c r="O847" s="24">
        <f t="shared" si="79"/>
        <v>146.06</v>
      </c>
      <c r="P847" s="203">
        <v>4.17</v>
      </c>
      <c r="Q847" s="8">
        <v>5.39</v>
      </c>
      <c r="R847" s="8">
        <f t="shared" si="82"/>
        <v>9.5599999999999987</v>
      </c>
    </row>
    <row r="848" spans="1:18" ht="24" customHeight="1" x14ac:dyDescent="0.4">
      <c r="A848" s="10">
        <v>844</v>
      </c>
      <c r="B848" s="4">
        <v>5920006854</v>
      </c>
      <c r="C848" s="3" t="s">
        <v>1083</v>
      </c>
      <c r="D848" s="5" t="s">
        <v>3700</v>
      </c>
      <c r="E848" s="5" t="s">
        <v>1084</v>
      </c>
      <c r="F848" s="3" t="s">
        <v>3465</v>
      </c>
      <c r="G848" s="7">
        <v>11.24</v>
      </c>
      <c r="H848" s="7">
        <v>0.74</v>
      </c>
      <c r="I848" s="144">
        <v>3</v>
      </c>
      <c r="J848" s="7">
        <v>3.5</v>
      </c>
      <c r="K848" s="8">
        <f t="shared" si="80"/>
        <v>10.5</v>
      </c>
      <c r="L848" s="8">
        <f t="shared" si="81"/>
        <v>0.7350000000000001</v>
      </c>
      <c r="M848" s="24">
        <f t="shared" si="83"/>
        <v>11.24</v>
      </c>
      <c r="N848" s="24">
        <f t="shared" si="78"/>
        <v>22.48</v>
      </c>
      <c r="O848" s="24">
        <f t="shared" si="79"/>
        <v>22.48</v>
      </c>
      <c r="P848" s="203">
        <v>0.74</v>
      </c>
      <c r="Q848" s="8">
        <v>0.74</v>
      </c>
      <c r="R848" s="8">
        <f t="shared" si="82"/>
        <v>1.48</v>
      </c>
    </row>
    <row r="849" spans="1:18" ht="24" customHeight="1" x14ac:dyDescent="0.4">
      <c r="A849" s="10">
        <v>845</v>
      </c>
      <c r="B849" s="4">
        <v>5920006855</v>
      </c>
      <c r="C849" s="147" t="s">
        <v>1081</v>
      </c>
      <c r="D849" s="5" t="s">
        <v>3701</v>
      </c>
      <c r="E849" s="5" t="s">
        <v>1082</v>
      </c>
      <c r="F849" s="3" t="s">
        <v>3465</v>
      </c>
      <c r="G849" s="7">
        <v>26.22</v>
      </c>
      <c r="H849" s="7">
        <v>1.72</v>
      </c>
      <c r="I849" s="144">
        <v>10</v>
      </c>
      <c r="J849" s="7">
        <v>3.5</v>
      </c>
      <c r="K849" s="8">
        <f t="shared" si="80"/>
        <v>35</v>
      </c>
      <c r="L849" s="8">
        <f t="shared" si="81"/>
        <v>2.4500000000000002</v>
      </c>
      <c r="M849" s="24">
        <f t="shared" si="83"/>
        <v>37.450000000000003</v>
      </c>
      <c r="N849" s="24">
        <f t="shared" si="78"/>
        <v>63.67</v>
      </c>
      <c r="O849" s="24">
        <f t="shared" si="79"/>
        <v>63.67</v>
      </c>
      <c r="P849" s="203">
        <v>1.72</v>
      </c>
      <c r="Q849" s="8">
        <v>2.4500000000000002</v>
      </c>
      <c r="R849" s="8">
        <f t="shared" si="82"/>
        <v>4.17</v>
      </c>
    </row>
    <row r="850" spans="1:18" ht="24" customHeight="1" x14ac:dyDescent="0.4">
      <c r="A850" s="10">
        <v>846</v>
      </c>
      <c r="B850" s="4">
        <v>5920006856</v>
      </c>
      <c r="C850" s="26" t="s">
        <v>1108</v>
      </c>
      <c r="D850" s="5" t="s">
        <v>3702</v>
      </c>
      <c r="E850" s="5" t="s">
        <v>1109</v>
      </c>
      <c r="F850" s="3" t="s">
        <v>3468</v>
      </c>
      <c r="G850" s="7">
        <v>700.33</v>
      </c>
      <c r="H850" s="7">
        <v>45.83</v>
      </c>
      <c r="I850" s="144">
        <v>52</v>
      </c>
      <c r="J850" s="7">
        <v>3.5</v>
      </c>
      <c r="K850" s="8">
        <f t="shared" si="80"/>
        <v>182</v>
      </c>
      <c r="L850" s="8">
        <f t="shared" si="81"/>
        <v>12.740000000000002</v>
      </c>
      <c r="M850" s="24">
        <f t="shared" si="83"/>
        <v>194.74</v>
      </c>
      <c r="N850" s="24">
        <f t="shared" si="78"/>
        <v>895.07</v>
      </c>
      <c r="O850" s="24">
        <f t="shared" si="79"/>
        <v>895.07</v>
      </c>
      <c r="P850" s="203">
        <v>45.83</v>
      </c>
      <c r="Q850" s="8">
        <v>12.74</v>
      </c>
      <c r="R850" s="8">
        <f t="shared" si="82"/>
        <v>58.57</v>
      </c>
    </row>
    <row r="851" spans="1:18" ht="24" customHeight="1" x14ac:dyDescent="0.4">
      <c r="A851" s="10">
        <v>847</v>
      </c>
      <c r="B851" s="4">
        <v>5920006857</v>
      </c>
      <c r="C851" s="3" t="s">
        <v>1079</v>
      </c>
      <c r="D851" s="5" t="s">
        <v>3703</v>
      </c>
      <c r="E851" s="5" t="s">
        <v>1080</v>
      </c>
      <c r="F851" s="3" t="s">
        <v>18</v>
      </c>
      <c r="G851" s="7">
        <v>0</v>
      </c>
      <c r="H851" s="7">
        <v>0</v>
      </c>
      <c r="I851" s="144">
        <v>3</v>
      </c>
      <c r="J851" s="7">
        <v>3.5</v>
      </c>
      <c r="K851" s="8">
        <f t="shared" si="80"/>
        <v>10.5</v>
      </c>
      <c r="L851" s="8">
        <f t="shared" si="81"/>
        <v>0.7350000000000001</v>
      </c>
      <c r="M851" s="24">
        <f t="shared" si="83"/>
        <v>11.24</v>
      </c>
      <c r="N851" s="24">
        <f t="shared" si="78"/>
        <v>11.24</v>
      </c>
      <c r="O851" s="24">
        <f t="shared" si="79"/>
        <v>11.24</v>
      </c>
      <c r="P851" s="203">
        <v>0</v>
      </c>
      <c r="Q851" s="8">
        <v>0.74</v>
      </c>
      <c r="R851" s="8">
        <f t="shared" si="82"/>
        <v>0.74</v>
      </c>
    </row>
    <row r="852" spans="1:18" ht="24" customHeight="1" x14ac:dyDescent="0.4">
      <c r="A852" s="10">
        <v>848</v>
      </c>
      <c r="B852" s="4">
        <v>5920006858</v>
      </c>
      <c r="C852" s="3" t="s">
        <v>1110</v>
      </c>
      <c r="D852" s="5" t="s">
        <v>3704</v>
      </c>
      <c r="E852" s="5" t="s">
        <v>1111</v>
      </c>
      <c r="F852" s="3" t="s">
        <v>3465</v>
      </c>
      <c r="G852" s="7">
        <v>37.450000000000003</v>
      </c>
      <c r="H852" s="7">
        <v>2.4500000000000002</v>
      </c>
      <c r="I852" s="144">
        <v>10</v>
      </c>
      <c r="J852" s="7">
        <v>3.5</v>
      </c>
      <c r="K852" s="8">
        <f t="shared" si="80"/>
        <v>35</v>
      </c>
      <c r="L852" s="8">
        <f t="shared" si="81"/>
        <v>2.4500000000000002</v>
      </c>
      <c r="M852" s="24">
        <f t="shared" si="83"/>
        <v>37.450000000000003</v>
      </c>
      <c r="N852" s="24">
        <f t="shared" si="78"/>
        <v>74.900000000000006</v>
      </c>
      <c r="O852" s="24">
        <f t="shared" si="79"/>
        <v>74.900000000000006</v>
      </c>
      <c r="P852" s="203">
        <v>2.4500000000000002</v>
      </c>
      <c r="Q852" s="8">
        <v>2.4500000000000002</v>
      </c>
      <c r="R852" s="8">
        <f t="shared" si="82"/>
        <v>4.9000000000000004</v>
      </c>
    </row>
    <row r="853" spans="1:18" ht="24" customHeight="1" x14ac:dyDescent="0.4">
      <c r="A853" s="10">
        <v>849</v>
      </c>
      <c r="B853" s="4">
        <v>5920006859</v>
      </c>
      <c r="C853" s="3" t="s">
        <v>1077</v>
      </c>
      <c r="D853" s="5" t="s">
        <v>3705</v>
      </c>
      <c r="E853" s="5" t="s">
        <v>1078</v>
      </c>
      <c r="F853" s="3" t="s">
        <v>18</v>
      </c>
      <c r="G853" s="7">
        <v>0</v>
      </c>
      <c r="H853" s="7">
        <v>0</v>
      </c>
      <c r="I853" s="144">
        <v>14</v>
      </c>
      <c r="J853" s="7">
        <v>3.5</v>
      </c>
      <c r="K853" s="8">
        <f t="shared" si="80"/>
        <v>49</v>
      </c>
      <c r="L853" s="8">
        <f t="shared" si="81"/>
        <v>3.43</v>
      </c>
      <c r="M853" s="24">
        <f t="shared" si="83"/>
        <v>52.43</v>
      </c>
      <c r="N853" s="24">
        <f t="shared" si="78"/>
        <v>52.43</v>
      </c>
      <c r="O853" s="24">
        <f t="shared" si="79"/>
        <v>52.43</v>
      </c>
      <c r="P853" s="203">
        <v>0</v>
      </c>
      <c r="Q853" s="8">
        <v>3.43</v>
      </c>
      <c r="R853" s="8">
        <f t="shared" si="82"/>
        <v>3.43</v>
      </c>
    </row>
    <row r="854" spans="1:18" ht="24" customHeight="1" x14ac:dyDescent="0.4">
      <c r="A854" s="10">
        <v>850</v>
      </c>
      <c r="B854" s="4">
        <v>5920006860</v>
      </c>
      <c r="C854" s="3" t="s">
        <v>1112</v>
      </c>
      <c r="D854" s="5" t="s">
        <v>3706</v>
      </c>
      <c r="E854" s="5" t="s">
        <v>1113</v>
      </c>
      <c r="F854" s="3" t="s">
        <v>3471</v>
      </c>
      <c r="G854" s="7">
        <v>224.7</v>
      </c>
      <c r="H854" s="7">
        <v>14.7</v>
      </c>
      <c r="I854" s="144">
        <v>39</v>
      </c>
      <c r="J854" s="7">
        <v>3.5</v>
      </c>
      <c r="K854" s="8">
        <f t="shared" si="80"/>
        <v>136.5</v>
      </c>
      <c r="L854" s="8">
        <f t="shared" si="81"/>
        <v>9.5550000000000015</v>
      </c>
      <c r="M854" s="24">
        <f t="shared" si="83"/>
        <v>146.06</v>
      </c>
      <c r="N854" s="24">
        <f t="shared" si="78"/>
        <v>370.76</v>
      </c>
      <c r="O854" s="24">
        <f t="shared" si="79"/>
        <v>370.76</v>
      </c>
      <c r="P854" s="203">
        <v>14.7</v>
      </c>
      <c r="Q854" s="8">
        <v>9.56</v>
      </c>
      <c r="R854" s="8">
        <f t="shared" si="82"/>
        <v>24.259999999999998</v>
      </c>
    </row>
    <row r="855" spans="1:18" ht="24" customHeight="1" x14ac:dyDescent="0.4">
      <c r="A855" s="10">
        <v>851</v>
      </c>
      <c r="B855" s="4">
        <v>5920006861</v>
      </c>
      <c r="C855" s="3" t="s">
        <v>1114</v>
      </c>
      <c r="D855" s="5" t="s">
        <v>3707</v>
      </c>
      <c r="E855" s="5" t="s">
        <v>1115</v>
      </c>
      <c r="F855" s="3" t="s">
        <v>3465</v>
      </c>
      <c r="G855" s="7">
        <v>48.69</v>
      </c>
      <c r="H855" s="7">
        <v>3.19</v>
      </c>
      <c r="I855" s="144">
        <v>14</v>
      </c>
      <c r="J855" s="7">
        <v>3.5</v>
      </c>
      <c r="K855" s="8">
        <f t="shared" si="80"/>
        <v>49</v>
      </c>
      <c r="L855" s="8">
        <f t="shared" si="81"/>
        <v>3.43</v>
      </c>
      <c r="M855" s="24">
        <f t="shared" si="83"/>
        <v>52.43</v>
      </c>
      <c r="N855" s="24">
        <f t="shared" si="78"/>
        <v>101.12</v>
      </c>
      <c r="O855" s="24">
        <f t="shared" si="79"/>
        <v>101.12</v>
      </c>
      <c r="P855" s="203">
        <v>3.19</v>
      </c>
      <c r="Q855" s="8">
        <v>3.43</v>
      </c>
      <c r="R855" s="8">
        <f t="shared" si="82"/>
        <v>6.62</v>
      </c>
    </row>
    <row r="856" spans="1:18" ht="24" customHeight="1" x14ac:dyDescent="0.4">
      <c r="A856" s="10">
        <v>852</v>
      </c>
      <c r="B856" s="4">
        <v>5920006862</v>
      </c>
      <c r="C856" s="3" t="s">
        <v>1116</v>
      </c>
      <c r="D856" s="5" t="s">
        <v>1060</v>
      </c>
      <c r="E856" s="5" t="s">
        <v>1117</v>
      </c>
      <c r="F856" s="3" t="s">
        <v>18</v>
      </c>
      <c r="G856" s="7">
        <v>0</v>
      </c>
      <c r="H856" s="7">
        <v>0</v>
      </c>
      <c r="I856" s="144">
        <v>23</v>
      </c>
      <c r="J856" s="7">
        <v>3.5</v>
      </c>
      <c r="K856" s="8">
        <f t="shared" si="80"/>
        <v>80.5</v>
      </c>
      <c r="L856" s="8">
        <f t="shared" si="81"/>
        <v>5.6350000000000007</v>
      </c>
      <c r="M856" s="24">
        <f t="shared" si="83"/>
        <v>86.14</v>
      </c>
      <c r="N856" s="24">
        <f t="shared" si="78"/>
        <v>86.14</v>
      </c>
      <c r="O856" s="24">
        <f t="shared" si="79"/>
        <v>86.14</v>
      </c>
      <c r="P856" s="203">
        <v>0</v>
      </c>
      <c r="Q856" s="8">
        <v>5.64</v>
      </c>
      <c r="R856" s="8">
        <f t="shared" si="82"/>
        <v>5.64</v>
      </c>
    </row>
    <row r="857" spans="1:18" ht="24" customHeight="1" x14ac:dyDescent="0.4">
      <c r="A857" s="10">
        <v>853</v>
      </c>
      <c r="B857" s="4">
        <v>5920006863</v>
      </c>
      <c r="C857" s="3" t="s">
        <v>1118</v>
      </c>
      <c r="D857" s="5" t="s">
        <v>1119</v>
      </c>
      <c r="E857" s="5" t="s">
        <v>1120</v>
      </c>
      <c r="F857" s="3" t="s">
        <v>18</v>
      </c>
      <c r="G857" s="7">
        <v>0</v>
      </c>
      <c r="H857" s="7">
        <v>0</v>
      </c>
      <c r="I857" s="144">
        <v>15</v>
      </c>
      <c r="J857" s="7">
        <v>3.5</v>
      </c>
      <c r="K857" s="8">
        <f t="shared" si="80"/>
        <v>52.5</v>
      </c>
      <c r="L857" s="8">
        <f t="shared" si="81"/>
        <v>3.6750000000000003</v>
      </c>
      <c r="M857" s="24">
        <f t="shared" si="83"/>
        <v>56.18</v>
      </c>
      <c r="N857" s="24">
        <f t="shared" si="78"/>
        <v>56.18</v>
      </c>
      <c r="O857" s="24">
        <f t="shared" si="79"/>
        <v>56.18</v>
      </c>
      <c r="P857" s="203">
        <v>0</v>
      </c>
      <c r="Q857" s="8">
        <v>3.68</v>
      </c>
      <c r="R857" s="8">
        <f t="shared" si="82"/>
        <v>3.68</v>
      </c>
    </row>
    <row r="858" spans="1:18" ht="24" customHeight="1" x14ac:dyDescent="0.4">
      <c r="A858" s="10">
        <v>854</v>
      </c>
      <c r="B858" s="4">
        <v>5920006864</v>
      </c>
      <c r="C858" s="3" t="s">
        <v>1121</v>
      </c>
      <c r="D858" s="5" t="s">
        <v>3708</v>
      </c>
      <c r="E858" s="5" t="s">
        <v>1122</v>
      </c>
      <c r="F858" s="3" t="s">
        <v>18</v>
      </c>
      <c r="G858" s="7">
        <v>0</v>
      </c>
      <c r="H858" s="7">
        <v>0</v>
      </c>
      <c r="I858" s="144">
        <v>10</v>
      </c>
      <c r="J858" s="7">
        <v>3.5</v>
      </c>
      <c r="K858" s="8">
        <f t="shared" si="80"/>
        <v>35</v>
      </c>
      <c r="L858" s="8">
        <f t="shared" si="81"/>
        <v>2.4500000000000002</v>
      </c>
      <c r="M858" s="24">
        <f t="shared" si="83"/>
        <v>37.450000000000003</v>
      </c>
      <c r="N858" s="24">
        <f t="shared" si="78"/>
        <v>37.450000000000003</v>
      </c>
      <c r="O858" s="24">
        <f t="shared" si="79"/>
        <v>37.450000000000003</v>
      </c>
      <c r="P858" s="203">
        <v>0</v>
      </c>
      <c r="Q858" s="8">
        <v>2.4500000000000002</v>
      </c>
      <c r="R858" s="8">
        <f t="shared" si="82"/>
        <v>2.4500000000000002</v>
      </c>
    </row>
    <row r="859" spans="1:18" ht="24" customHeight="1" x14ac:dyDescent="0.4">
      <c r="A859" s="10">
        <v>855</v>
      </c>
      <c r="B859" s="4">
        <v>5920006865</v>
      </c>
      <c r="C859" s="3" t="s">
        <v>1123</v>
      </c>
      <c r="D859" s="5" t="s">
        <v>3709</v>
      </c>
      <c r="E859" s="5" t="s">
        <v>1124</v>
      </c>
      <c r="F859" s="3" t="s">
        <v>3465</v>
      </c>
      <c r="G859" s="7">
        <v>41.2</v>
      </c>
      <c r="H859" s="7">
        <v>2.7</v>
      </c>
      <c r="I859" s="144">
        <v>13</v>
      </c>
      <c r="J859" s="7">
        <v>3.5</v>
      </c>
      <c r="K859" s="8">
        <f t="shared" si="80"/>
        <v>45.5</v>
      </c>
      <c r="L859" s="8">
        <f t="shared" si="81"/>
        <v>3.1850000000000005</v>
      </c>
      <c r="M859" s="24">
        <f t="shared" si="83"/>
        <v>48.69</v>
      </c>
      <c r="N859" s="24">
        <f t="shared" si="78"/>
        <v>89.89</v>
      </c>
      <c r="O859" s="24">
        <f t="shared" si="79"/>
        <v>89.89</v>
      </c>
      <c r="P859" s="203">
        <v>2.7</v>
      </c>
      <c r="Q859" s="8">
        <v>3.19</v>
      </c>
      <c r="R859" s="8">
        <f t="shared" si="82"/>
        <v>5.8900000000000006</v>
      </c>
    </row>
    <row r="860" spans="1:18" ht="24" customHeight="1" x14ac:dyDescent="0.4">
      <c r="A860" s="10">
        <v>856</v>
      </c>
      <c r="B860" s="4">
        <v>5920006866</v>
      </c>
      <c r="C860" s="3" t="s">
        <v>1125</v>
      </c>
      <c r="D860" s="5" t="s">
        <v>3710</v>
      </c>
      <c r="E860" s="5" t="s">
        <v>1126</v>
      </c>
      <c r="F860" s="3" t="s">
        <v>18</v>
      </c>
      <c r="G860" s="7">
        <v>0</v>
      </c>
      <c r="H860" s="7">
        <v>0</v>
      </c>
      <c r="I860" s="144">
        <v>52</v>
      </c>
      <c r="J860" s="7">
        <v>3.5</v>
      </c>
      <c r="K860" s="8">
        <f t="shared" si="80"/>
        <v>182</v>
      </c>
      <c r="L860" s="8">
        <f t="shared" si="81"/>
        <v>12.740000000000002</v>
      </c>
      <c r="M860" s="24">
        <f t="shared" si="83"/>
        <v>194.74</v>
      </c>
      <c r="N860" s="24">
        <f t="shared" si="78"/>
        <v>194.74</v>
      </c>
      <c r="O860" s="24">
        <f t="shared" si="79"/>
        <v>194.74</v>
      </c>
      <c r="P860" s="203">
        <v>0</v>
      </c>
      <c r="Q860" s="8">
        <v>12.74</v>
      </c>
      <c r="R860" s="8">
        <f t="shared" si="82"/>
        <v>12.74</v>
      </c>
    </row>
    <row r="861" spans="1:18" ht="24" customHeight="1" x14ac:dyDescent="0.4">
      <c r="A861" s="10">
        <v>857</v>
      </c>
      <c r="B861" s="4">
        <v>5920006867</v>
      </c>
      <c r="C861" s="3" t="s">
        <v>1154</v>
      </c>
      <c r="D861" s="5" t="s">
        <v>3711</v>
      </c>
      <c r="E861" s="5" t="s">
        <v>3712</v>
      </c>
      <c r="F861" s="3" t="s">
        <v>18</v>
      </c>
      <c r="G861" s="7">
        <v>0</v>
      </c>
      <c r="H861" s="7">
        <v>0</v>
      </c>
      <c r="I861" s="144">
        <v>36</v>
      </c>
      <c r="J861" s="7">
        <v>3.5</v>
      </c>
      <c r="K861" s="8">
        <f t="shared" si="80"/>
        <v>126</v>
      </c>
      <c r="L861" s="8">
        <f t="shared" si="81"/>
        <v>8.82</v>
      </c>
      <c r="M861" s="24">
        <f t="shared" si="83"/>
        <v>134.82</v>
      </c>
      <c r="N861" s="24">
        <f t="shared" si="78"/>
        <v>134.82</v>
      </c>
      <c r="O861" s="24">
        <f t="shared" si="79"/>
        <v>134.82</v>
      </c>
      <c r="P861" s="203">
        <v>0</v>
      </c>
      <c r="Q861" s="8">
        <v>8.82</v>
      </c>
      <c r="R861" s="8">
        <f t="shared" si="82"/>
        <v>8.82</v>
      </c>
    </row>
    <row r="862" spans="1:18" ht="24" customHeight="1" x14ac:dyDescent="0.4">
      <c r="A862" s="10">
        <v>858</v>
      </c>
      <c r="B862" s="4">
        <v>5920006868</v>
      </c>
      <c r="C862" s="3" t="s">
        <v>1148</v>
      </c>
      <c r="D862" s="5" t="s">
        <v>3713</v>
      </c>
      <c r="E862" s="5" t="s">
        <v>1149</v>
      </c>
      <c r="F862" s="11" t="s">
        <v>3464</v>
      </c>
      <c r="G862" s="7">
        <v>1198.4100000000001</v>
      </c>
      <c r="H862" s="7">
        <v>78.41</v>
      </c>
      <c r="I862" s="144">
        <v>41</v>
      </c>
      <c r="J862" s="7">
        <v>3.5</v>
      </c>
      <c r="K862" s="8">
        <f t="shared" si="80"/>
        <v>143.5</v>
      </c>
      <c r="L862" s="8">
        <f t="shared" si="81"/>
        <v>10.045000000000002</v>
      </c>
      <c r="M862" s="24">
        <f t="shared" si="83"/>
        <v>153.54999999999998</v>
      </c>
      <c r="N862" s="24">
        <f t="shared" si="78"/>
        <v>1351.96</v>
      </c>
      <c r="O862" s="24">
        <f t="shared" si="79"/>
        <v>1351.96</v>
      </c>
      <c r="P862" s="203">
        <v>78.41</v>
      </c>
      <c r="Q862" s="8">
        <v>10.050000000000001</v>
      </c>
      <c r="R862" s="8">
        <f t="shared" si="82"/>
        <v>88.46</v>
      </c>
    </row>
    <row r="863" spans="1:18" ht="24" customHeight="1" x14ac:dyDescent="0.4">
      <c r="A863" s="10">
        <v>859</v>
      </c>
      <c r="B863" s="4">
        <v>5920006869</v>
      </c>
      <c r="C863" s="3" t="s">
        <v>1150</v>
      </c>
      <c r="D863" s="5" t="s">
        <v>1060</v>
      </c>
      <c r="E863" s="5" t="s">
        <v>1151</v>
      </c>
      <c r="F863" s="3" t="s">
        <v>18</v>
      </c>
      <c r="G863" s="7">
        <v>0</v>
      </c>
      <c r="H863" s="7">
        <v>0</v>
      </c>
      <c r="I863" s="144">
        <v>16</v>
      </c>
      <c r="J863" s="7">
        <v>3.5</v>
      </c>
      <c r="K863" s="8">
        <f t="shared" si="80"/>
        <v>56</v>
      </c>
      <c r="L863" s="8">
        <f t="shared" si="81"/>
        <v>3.9200000000000004</v>
      </c>
      <c r="M863" s="24">
        <f t="shared" si="83"/>
        <v>59.92</v>
      </c>
      <c r="N863" s="24">
        <f t="shared" si="78"/>
        <v>59.92</v>
      </c>
      <c r="O863" s="24">
        <f t="shared" si="79"/>
        <v>59.92</v>
      </c>
      <c r="P863" s="203">
        <v>0</v>
      </c>
      <c r="Q863" s="8">
        <v>3.92</v>
      </c>
      <c r="R863" s="8">
        <f t="shared" si="82"/>
        <v>3.92</v>
      </c>
    </row>
    <row r="864" spans="1:18" ht="24" customHeight="1" x14ac:dyDescent="0.4">
      <c r="A864" s="10">
        <v>860</v>
      </c>
      <c r="B864" s="4">
        <v>5920006870</v>
      </c>
      <c r="C864" s="3" t="s">
        <v>1146</v>
      </c>
      <c r="D864" s="5" t="s">
        <v>3714</v>
      </c>
      <c r="E864" s="5" t="s">
        <v>1147</v>
      </c>
      <c r="F864" s="3" t="s">
        <v>18</v>
      </c>
      <c r="G864" s="7">
        <v>0</v>
      </c>
      <c r="H864" s="7">
        <v>0</v>
      </c>
      <c r="I864" s="144">
        <v>97</v>
      </c>
      <c r="J864" s="7">
        <v>3.5</v>
      </c>
      <c r="K864" s="8">
        <f t="shared" si="80"/>
        <v>339.5</v>
      </c>
      <c r="L864" s="8">
        <f t="shared" si="81"/>
        <v>23.765000000000001</v>
      </c>
      <c r="M864" s="24">
        <f t="shared" si="83"/>
        <v>363.27</v>
      </c>
      <c r="N864" s="24">
        <f t="shared" si="78"/>
        <v>363.27</v>
      </c>
      <c r="O864" s="24">
        <f t="shared" si="79"/>
        <v>363.27</v>
      </c>
      <c r="P864" s="203">
        <v>0</v>
      </c>
      <c r="Q864" s="8">
        <v>23.77</v>
      </c>
      <c r="R864" s="8">
        <f t="shared" si="82"/>
        <v>23.77</v>
      </c>
    </row>
    <row r="865" spans="1:18" ht="24" customHeight="1" x14ac:dyDescent="0.4">
      <c r="A865" s="10">
        <v>861</v>
      </c>
      <c r="B865" s="4">
        <v>5920006871</v>
      </c>
      <c r="C865" s="3" t="s">
        <v>1144</v>
      </c>
      <c r="D865" s="5" t="s">
        <v>3715</v>
      </c>
      <c r="E865" s="5" t="s">
        <v>1145</v>
      </c>
      <c r="F865" s="3" t="s">
        <v>18</v>
      </c>
      <c r="G865" s="7">
        <v>0</v>
      </c>
      <c r="H865" s="7">
        <v>0</v>
      </c>
      <c r="I865" s="144">
        <v>7</v>
      </c>
      <c r="J865" s="7">
        <v>3.5</v>
      </c>
      <c r="K865" s="8">
        <f t="shared" si="80"/>
        <v>24.5</v>
      </c>
      <c r="L865" s="8">
        <f t="shared" si="81"/>
        <v>1.7150000000000001</v>
      </c>
      <c r="M865" s="24">
        <f t="shared" si="83"/>
        <v>26.220000000000002</v>
      </c>
      <c r="N865" s="24">
        <f t="shared" si="78"/>
        <v>26.220000000000002</v>
      </c>
      <c r="O865" s="24">
        <f t="shared" si="79"/>
        <v>26.220000000000002</v>
      </c>
      <c r="P865" s="203">
        <v>0</v>
      </c>
      <c r="Q865" s="8">
        <v>1.72</v>
      </c>
      <c r="R865" s="8">
        <f t="shared" si="82"/>
        <v>1.72</v>
      </c>
    </row>
    <row r="866" spans="1:18" ht="24" customHeight="1" x14ac:dyDescent="0.4">
      <c r="A866" s="10">
        <v>862</v>
      </c>
      <c r="B866" s="4">
        <v>5920006872</v>
      </c>
      <c r="C866" s="3" t="s">
        <v>1142</v>
      </c>
      <c r="D866" s="5" t="s">
        <v>3716</v>
      </c>
      <c r="E866" s="5" t="s">
        <v>1143</v>
      </c>
      <c r="F866" s="3" t="s">
        <v>18</v>
      </c>
      <c r="G866" s="7">
        <v>0</v>
      </c>
      <c r="H866" s="7">
        <v>0</v>
      </c>
      <c r="I866" s="144">
        <v>8</v>
      </c>
      <c r="J866" s="7">
        <v>3.5</v>
      </c>
      <c r="K866" s="8">
        <f t="shared" si="80"/>
        <v>28</v>
      </c>
      <c r="L866" s="8">
        <f t="shared" si="81"/>
        <v>1.9600000000000002</v>
      </c>
      <c r="M866" s="24">
        <f t="shared" si="83"/>
        <v>29.96</v>
      </c>
      <c r="N866" s="24">
        <f t="shared" si="78"/>
        <v>29.96</v>
      </c>
      <c r="O866" s="24">
        <f t="shared" si="79"/>
        <v>29.96</v>
      </c>
      <c r="P866" s="203">
        <v>0</v>
      </c>
      <c r="Q866" s="8">
        <v>1.96</v>
      </c>
      <c r="R866" s="8">
        <f t="shared" si="82"/>
        <v>1.96</v>
      </c>
    </row>
    <row r="867" spans="1:18" ht="24" customHeight="1" x14ac:dyDescent="0.4">
      <c r="A867" s="10">
        <v>863</v>
      </c>
      <c r="B867" s="4">
        <v>5920006873</v>
      </c>
      <c r="C867" s="3" t="s">
        <v>1140</v>
      </c>
      <c r="D867" s="5" t="s">
        <v>1141</v>
      </c>
      <c r="E867" s="5" t="s">
        <v>3717</v>
      </c>
      <c r="F867" s="11" t="s">
        <v>3465</v>
      </c>
      <c r="G867" s="7">
        <v>393.23</v>
      </c>
      <c r="H867" s="7">
        <v>25.73</v>
      </c>
      <c r="I867" s="144">
        <v>48</v>
      </c>
      <c r="J867" s="7">
        <v>3.5</v>
      </c>
      <c r="K867" s="8">
        <f t="shared" si="80"/>
        <v>168</v>
      </c>
      <c r="L867" s="8">
        <f t="shared" si="81"/>
        <v>11.760000000000002</v>
      </c>
      <c r="M867" s="24">
        <f t="shared" si="83"/>
        <v>179.76</v>
      </c>
      <c r="N867" s="24">
        <f t="shared" si="78"/>
        <v>572.99</v>
      </c>
      <c r="O867" s="24">
        <f t="shared" si="79"/>
        <v>572.99</v>
      </c>
      <c r="P867" s="203">
        <v>25.73</v>
      </c>
      <c r="Q867" s="8">
        <v>11.76</v>
      </c>
      <c r="R867" s="8">
        <f t="shared" si="82"/>
        <v>37.49</v>
      </c>
    </row>
    <row r="868" spans="1:18" ht="24" customHeight="1" x14ac:dyDescent="0.4">
      <c r="A868" s="10">
        <v>864</v>
      </c>
      <c r="B868" s="4">
        <v>5920006874</v>
      </c>
      <c r="C868" s="3" t="s">
        <v>1152</v>
      </c>
      <c r="D868" s="5" t="s">
        <v>3711</v>
      </c>
      <c r="E868" s="5" t="s">
        <v>1153</v>
      </c>
      <c r="F868" s="3" t="s">
        <v>18</v>
      </c>
      <c r="G868" s="7">
        <v>0</v>
      </c>
      <c r="H868" s="7">
        <v>0</v>
      </c>
      <c r="I868" s="144">
        <v>21</v>
      </c>
      <c r="J868" s="7">
        <v>3.5</v>
      </c>
      <c r="K868" s="8">
        <f t="shared" si="80"/>
        <v>73.5</v>
      </c>
      <c r="L868" s="8">
        <f t="shared" si="81"/>
        <v>5.1450000000000005</v>
      </c>
      <c r="M868" s="24">
        <f t="shared" si="83"/>
        <v>78.650000000000006</v>
      </c>
      <c r="N868" s="24">
        <f t="shared" si="78"/>
        <v>78.650000000000006</v>
      </c>
      <c r="O868" s="24">
        <f t="shared" si="79"/>
        <v>78.650000000000006</v>
      </c>
      <c r="P868" s="203">
        <v>0</v>
      </c>
      <c r="Q868" s="8">
        <v>5.15</v>
      </c>
      <c r="R868" s="8">
        <f t="shared" si="82"/>
        <v>5.15</v>
      </c>
    </row>
    <row r="869" spans="1:18" ht="24" customHeight="1" x14ac:dyDescent="0.4">
      <c r="A869" s="10">
        <v>865</v>
      </c>
      <c r="B869" s="4">
        <v>5920006875</v>
      </c>
      <c r="C869" s="3" t="s">
        <v>760</v>
      </c>
      <c r="D869" s="5" t="s">
        <v>761</v>
      </c>
      <c r="E869" s="5" t="s">
        <v>3718</v>
      </c>
      <c r="F869" s="3" t="s">
        <v>3471</v>
      </c>
      <c r="G869" s="7">
        <v>202.23</v>
      </c>
      <c r="H869" s="7">
        <v>13.23</v>
      </c>
      <c r="I869" s="144">
        <v>19</v>
      </c>
      <c r="J869" s="7">
        <v>3.5</v>
      </c>
      <c r="K869" s="8">
        <f t="shared" si="80"/>
        <v>66.5</v>
      </c>
      <c r="L869" s="8">
        <f t="shared" si="81"/>
        <v>4.6550000000000002</v>
      </c>
      <c r="M869" s="24">
        <f t="shared" si="83"/>
        <v>71.160000000000011</v>
      </c>
      <c r="N869" s="24">
        <f t="shared" si="78"/>
        <v>273.39</v>
      </c>
      <c r="O869" s="24">
        <f t="shared" si="79"/>
        <v>273.39</v>
      </c>
      <c r="P869" s="203">
        <v>13.23</v>
      </c>
      <c r="Q869" s="8">
        <v>4.66</v>
      </c>
      <c r="R869" s="8">
        <f t="shared" si="82"/>
        <v>17.89</v>
      </c>
    </row>
    <row r="870" spans="1:18" ht="24" customHeight="1" x14ac:dyDescent="0.4">
      <c r="A870" s="10">
        <v>866</v>
      </c>
      <c r="B870" s="4">
        <v>5920006876</v>
      </c>
      <c r="C870" s="3" t="s">
        <v>1155</v>
      </c>
      <c r="D870" s="5" t="s">
        <v>3719</v>
      </c>
      <c r="E870" s="5" t="s">
        <v>1156</v>
      </c>
      <c r="F870" s="3" t="s">
        <v>18</v>
      </c>
      <c r="G870" s="7">
        <v>0</v>
      </c>
      <c r="H870" s="7">
        <v>0</v>
      </c>
      <c r="I870" s="144">
        <v>21</v>
      </c>
      <c r="J870" s="7">
        <v>3.5</v>
      </c>
      <c r="K870" s="8">
        <f t="shared" si="80"/>
        <v>73.5</v>
      </c>
      <c r="L870" s="8">
        <f t="shared" si="81"/>
        <v>5.1450000000000005</v>
      </c>
      <c r="M870" s="24">
        <f t="shared" si="83"/>
        <v>78.650000000000006</v>
      </c>
      <c r="N870" s="24">
        <f t="shared" si="78"/>
        <v>78.650000000000006</v>
      </c>
      <c r="O870" s="24">
        <f t="shared" si="79"/>
        <v>78.650000000000006</v>
      </c>
      <c r="P870" s="203">
        <v>0</v>
      </c>
      <c r="Q870" s="8">
        <v>5.15</v>
      </c>
      <c r="R870" s="8">
        <f t="shared" si="82"/>
        <v>5.15</v>
      </c>
    </row>
    <row r="871" spans="1:18" ht="24" customHeight="1" x14ac:dyDescent="0.4">
      <c r="A871" s="10">
        <v>867</v>
      </c>
      <c r="B871" s="4">
        <v>5920006877</v>
      </c>
      <c r="C871" s="3" t="s">
        <v>1138</v>
      </c>
      <c r="D871" s="5" t="s">
        <v>1139</v>
      </c>
      <c r="E871" s="5" t="s">
        <v>3720</v>
      </c>
      <c r="F871" s="3" t="s">
        <v>3465</v>
      </c>
      <c r="G871" s="7">
        <v>44.94</v>
      </c>
      <c r="H871" s="7">
        <v>2.94</v>
      </c>
      <c r="I871" s="144">
        <v>19</v>
      </c>
      <c r="J871" s="7">
        <v>3.5</v>
      </c>
      <c r="K871" s="8">
        <f t="shared" si="80"/>
        <v>66.5</v>
      </c>
      <c r="L871" s="8">
        <f t="shared" si="81"/>
        <v>4.6550000000000002</v>
      </c>
      <c r="M871" s="24">
        <f t="shared" si="83"/>
        <v>71.160000000000011</v>
      </c>
      <c r="N871" s="24">
        <f t="shared" si="78"/>
        <v>116.10000000000001</v>
      </c>
      <c r="O871" s="24">
        <f t="shared" si="79"/>
        <v>116.10000000000001</v>
      </c>
      <c r="P871" s="203">
        <v>2.94</v>
      </c>
      <c r="Q871" s="8">
        <v>4.66</v>
      </c>
      <c r="R871" s="8">
        <f t="shared" si="82"/>
        <v>7.6</v>
      </c>
    </row>
    <row r="872" spans="1:18" ht="24" customHeight="1" x14ac:dyDescent="0.4">
      <c r="A872" s="10">
        <v>868</v>
      </c>
      <c r="B872" s="4">
        <v>5920006878</v>
      </c>
      <c r="C872" s="146" t="s">
        <v>1157</v>
      </c>
      <c r="D872" s="5" t="s">
        <v>3721</v>
      </c>
      <c r="E872" s="5" t="s">
        <v>1158</v>
      </c>
      <c r="F872" s="3" t="s">
        <v>18</v>
      </c>
      <c r="G872" s="7">
        <v>0</v>
      </c>
      <c r="H872" s="7">
        <v>0</v>
      </c>
      <c r="I872" s="144">
        <v>43</v>
      </c>
      <c r="J872" s="7">
        <v>3.5</v>
      </c>
      <c r="K872" s="8">
        <f t="shared" si="80"/>
        <v>150.5</v>
      </c>
      <c r="L872" s="8">
        <f t="shared" si="81"/>
        <v>10.535</v>
      </c>
      <c r="M872" s="24">
        <f t="shared" si="83"/>
        <v>161.04</v>
      </c>
      <c r="N872" s="24">
        <f t="shared" si="78"/>
        <v>161.04</v>
      </c>
      <c r="O872" s="24">
        <f t="shared" si="79"/>
        <v>161.04</v>
      </c>
      <c r="P872" s="203">
        <v>0</v>
      </c>
      <c r="Q872" s="8">
        <v>10.54</v>
      </c>
      <c r="R872" s="8">
        <f t="shared" si="82"/>
        <v>10.54</v>
      </c>
    </row>
    <row r="873" spans="1:18" ht="24" customHeight="1" x14ac:dyDescent="0.4">
      <c r="A873" s="10">
        <v>869</v>
      </c>
      <c r="B873" s="4">
        <v>5920006879</v>
      </c>
      <c r="C873" s="147" t="s">
        <v>1136</v>
      </c>
      <c r="D873" s="5" t="s">
        <v>3722</v>
      </c>
      <c r="E873" s="5" t="s">
        <v>1137</v>
      </c>
      <c r="F873" s="3" t="s">
        <v>3471</v>
      </c>
      <c r="G873" s="7">
        <v>37.450000000000003</v>
      </c>
      <c r="H873" s="7">
        <v>2.4500000000000002</v>
      </c>
      <c r="I873" s="144">
        <v>10</v>
      </c>
      <c r="J873" s="7">
        <v>3.5</v>
      </c>
      <c r="K873" s="8">
        <f t="shared" si="80"/>
        <v>35</v>
      </c>
      <c r="L873" s="8">
        <f t="shared" si="81"/>
        <v>2.4500000000000002</v>
      </c>
      <c r="M873" s="24">
        <f t="shared" si="83"/>
        <v>37.450000000000003</v>
      </c>
      <c r="N873" s="24">
        <f t="shared" si="78"/>
        <v>74.900000000000006</v>
      </c>
      <c r="O873" s="24">
        <f t="shared" si="79"/>
        <v>74.900000000000006</v>
      </c>
      <c r="P873" s="203">
        <v>2.4500000000000002</v>
      </c>
      <c r="Q873" s="8">
        <v>2.4500000000000002</v>
      </c>
      <c r="R873" s="8">
        <f t="shared" si="82"/>
        <v>4.9000000000000004</v>
      </c>
    </row>
    <row r="874" spans="1:18" ht="24" customHeight="1" x14ac:dyDescent="0.4">
      <c r="A874" s="10">
        <v>870</v>
      </c>
      <c r="B874" s="4">
        <v>5920006880</v>
      </c>
      <c r="C874" s="26" t="s">
        <v>1134</v>
      </c>
      <c r="D874" s="5" t="s">
        <v>3723</v>
      </c>
      <c r="E874" s="5" t="s">
        <v>1135</v>
      </c>
      <c r="F874" s="3" t="s">
        <v>18</v>
      </c>
      <c r="G874" s="7">
        <v>0</v>
      </c>
      <c r="H874" s="7">
        <v>0</v>
      </c>
      <c r="I874" s="144">
        <v>10</v>
      </c>
      <c r="J874" s="7">
        <v>3.5</v>
      </c>
      <c r="K874" s="8">
        <f t="shared" si="80"/>
        <v>35</v>
      </c>
      <c r="L874" s="8">
        <f t="shared" si="81"/>
        <v>2.4500000000000002</v>
      </c>
      <c r="M874" s="24">
        <f t="shared" si="83"/>
        <v>37.450000000000003</v>
      </c>
      <c r="N874" s="24">
        <f t="shared" si="78"/>
        <v>37.450000000000003</v>
      </c>
      <c r="O874" s="24">
        <f t="shared" si="79"/>
        <v>37.450000000000003</v>
      </c>
      <c r="P874" s="203">
        <v>0</v>
      </c>
      <c r="Q874" s="8">
        <v>2.4500000000000002</v>
      </c>
      <c r="R874" s="8">
        <f t="shared" si="82"/>
        <v>2.4500000000000002</v>
      </c>
    </row>
    <row r="875" spans="1:18" ht="24" customHeight="1" x14ac:dyDescent="0.4">
      <c r="A875" s="10">
        <v>871</v>
      </c>
      <c r="B875" s="4">
        <v>5920006881</v>
      </c>
      <c r="C875" s="3" t="s">
        <v>1159</v>
      </c>
      <c r="D875" s="5" t="s">
        <v>3724</v>
      </c>
      <c r="E875" s="5" t="s">
        <v>1160</v>
      </c>
      <c r="F875" s="3" t="s">
        <v>3465</v>
      </c>
      <c r="G875" s="7">
        <v>67.41</v>
      </c>
      <c r="H875" s="7">
        <v>4.41</v>
      </c>
      <c r="I875" s="144">
        <v>42</v>
      </c>
      <c r="J875" s="7">
        <v>3.5</v>
      </c>
      <c r="K875" s="8">
        <f t="shared" si="80"/>
        <v>147</v>
      </c>
      <c r="L875" s="8">
        <f t="shared" si="81"/>
        <v>10.290000000000001</v>
      </c>
      <c r="M875" s="24">
        <f t="shared" si="83"/>
        <v>157.29</v>
      </c>
      <c r="N875" s="24">
        <f t="shared" si="78"/>
        <v>224.7</v>
      </c>
      <c r="O875" s="24">
        <f t="shared" si="79"/>
        <v>224.7</v>
      </c>
      <c r="P875" s="203">
        <v>4.41</v>
      </c>
      <c r="Q875" s="8">
        <v>10.29</v>
      </c>
      <c r="R875" s="8">
        <f t="shared" si="82"/>
        <v>14.7</v>
      </c>
    </row>
    <row r="876" spans="1:18" ht="24" customHeight="1" x14ac:dyDescent="0.4">
      <c r="A876" s="10">
        <v>872</v>
      </c>
      <c r="B876" s="4">
        <v>5920006882</v>
      </c>
      <c r="C876" s="3" t="s">
        <v>1132</v>
      </c>
      <c r="D876" s="5" t="s">
        <v>3725</v>
      </c>
      <c r="E876" s="5" t="s">
        <v>1133</v>
      </c>
      <c r="F876" s="3" t="s">
        <v>18</v>
      </c>
      <c r="G876" s="7">
        <v>0</v>
      </c>
      <c r="H876" s="7">
        <v>0</v>
      </c>
      <c r="I876" s="144">
        <v>24</v>
      </c>
      <c r="J876" s="7">
        <v>3.5</v>
      </c>
      <c r="K876" s="8">
        <f t="shared" si="80"/>
        <v>84</v>
      </c>
      <c r="L876" s="8">
        <f t="shared" si="81"/>
        <v>5.8800000000000008</v>
      </c>
      <c r="M876" s="24">
        <f t="shared" si="83"/>
        <v>89.88</v>
      </c>
      <c r="N876" s="24">
        <f t="shared" si="78"/>
        <v>89.88</v>
      </c>
      <c r="O876" s="24">
        <f t="shared" si="79"/>
        <v>89.88</v>
      </c>
      <c r="P876" s="203">
        <v>0</v>
      </c>
      <c r="Q876" s="8">
        <v>5.88</v>
      </c>
      <c r="R876" s="8">
        <f t="shared" si="82"/>
        <v>5.88</v>
      </c>
    </row>
    <row r="877" spans="1:18" ht="24" customHeight="1" x14ac:dyDescent="0.4">
      <c r="A877" s="10">
        <v>873</v>
      </c>
      <c r="B877" s="4">
        <v>5920006883</v>
      </c>
      <c r="C877" s="3" t="s">
        <v>1161</v>
      </c>
      <c r="D877" s="5" t="s">
        <v>3726</v>
      </c>
      <c r="E877" s="5" t="s">
        <v>1162</v>
      </c>
      <c r="F877" s="3" t="s">
        <v>3464</v>
      </c>
      <c r="G877" s="7">
        <v>239.7</v>
      </c>
      <c r="H877" s="7">
        <v>15.7</v>
      </c>
      <c r="I877" s="144">
        <v>15</v>
      </c>
      <c r="J877" s="7">
        <v>3.5</v>
      </c>
      <c r="K877" s="8">
        <f t="shared" si="80"/>
        <v>52.5</v>
      </c>
      <c r="L877" s="8">
        <f t="shared" si="81"/>
        <v>3.6750000000000003</v>
      </c>
      <c r="M877" s="24">
        <f t="shared" si="83"/>
        <v>56.18</v>
      </c>
      <c r="N877" s="24">
        <f t="shared" si="78"/>
        <v>295.88</v>
      </c>
      <c r="O877" s="24">
        <f t="shared" si="79"/>
        <v>295.88</v>
      </c>
      <c r="P877" s="203">
        <v>15.7</v>
      </c>
      <c r="Q877" s="8">
        <v>3.68</v>
      </c>
      <c r="R877" s="8">
        <f t="shared" si="82"/>
        <v>19.38</v>
      </c>
    </row>
    <row r="878" spans="1:18" ht="24" customHeight="1" x14ac:dyDescent="0.4">
      <c r="A878" s="10">
        <v>874</v>
      </c>
      <c r="B878" s="4">
        <v>5920006884</v>
      </c>
      <c r="C878" s="3" t="s">
        <v>1163</v>
      </c>
      <c r="D878" s="5" t="s">
        <v>3727</v>
      </c>
      <c r="E878" s="5" t="s">
        <v>1164</v>
      </c>
      <c r="F878" s="3" t="s">
        <v>3464</v>
      </c>
      <c r="G878" s="7">
        <v>640.41</v>
      </c>
      <c r="H878" s="7">
        <v>41.91</v>
      </c>
      <c r="I878" s="144">
        <v>14</v>
      </c>
      <c r="J878" s="7">
        <v>3.5</v>
      </c>
      <c r="K878" s="8">
        <f t="shared" si="80"/>
        <v>49</v>
      </c>
      <c r="L878" s="8">
        <f t="shared" si="81"/>
        <v>3.43</v>
      </c>
      <c r="M878" s="24">
        <f t="shared" si="83"/>
        <v>52.43</v>
      </c>
      <c r="N878" s="24">
        <f t="shared" si="78"/>
        <v>692.83999999999992</v>
      </c>
      <c r="O878" s="24">
        <f t="shared" si="79"/>
        <v>692.83999999999992</v>
      </c>
      <c r="P878" s="203">
        <v>41.91</v>
      </c>
      <c r="Q878" s="8">
        <v>3.43</v>
      </c>
      <c r="R878" s="8">
        <f t="shared" si="82"/>
        <v>45.339999999999996</v>
      </c>
    </row>
    <row r="879" spans="1:18" ht="24" customHeight="1" x14ac:dyDescent="0.4">
      <c r="A879" s="10">
        <v>875</v>
      </c>
      <c r="B879" s="4">
        <v>5920006885</v>
      </c>
      <c r="C879" s="3" t="s">
        <v>1130</v>
      </c>
      <c r="D879" s="5" t="s">
        <v>3728</v>
      </c>
      <c r="E879" s="5" t="s">
        <v>1131</v>
      </c>
      <c r="F879" s="3" t="s">
        <v>18</v>
      </c>
      <c r="G879" s="154">
        <v>0</v>
      </c>
      <c r="H879" s="7">
        <v>0</v>
      </c>
      <c r="I879" s="144">
        <v>15</v>
      </c>
      <c r="J879" s="7">
        <v>3.5</v>
      </c>
      <c r="K879" s="8">
        <f t="shared" si="80"/>
        <v>52.5</v>
      </c>
      <c r="L879" s="8">
        <f t="shared" si="81"/>
        <v>3.6750000000000003</v>
      </c>
      <c r="M879" s="24">
        <f t="shared" si="83"/>
        <v>56.18</v>
      </c>
      <c r="N879" s="24">
        <f t="shared" si="78"/>
        <v>56.18</v>
      </c>
      <c r="O879" s="24">
        <f t="shared" si="79"/>
        <v>56.18</v>
      </c>
      <c r="P879" s="203">
        <v>0</v>
      </c>
      <c r="Q879" s="8">
        <v>3.68</v>
      </c>
      <c r="R879" s="8">
        <f t="shared" si="82"/>
        <v>3.68</v>
      </c>
    </row>
    <row r="880" spans="1:18" ht="24" customHeight="1" x14ac:dyDescent="0.4">
      <c r="A880" s="10">
        <v>876</v>
      </c>
      <c r="B880" s="4">
        <v>5920006886</v>
      </c>
      <c r="C880" s="3" t="s">
        <v>1129</v>
      </c>
      <c r="D880" s="5" t="s">
        <v>2195</v>
      </c>
      <c r="E880" s="5" t="s">
        <v>3729</v>
      </c>
      <c r="F880" s="3" t="s">
        <v>3464</v>
      </c>
      <c r="G880" s="7">
        <v>426.95</v>
      </c>
      <c r="H880" s="7">
        <v>27.95</v>
      </c>
      <c r="I880" s="144">
        <v>25</v>
      </c>
      <c r="J880" s="7">
        <v>3.5</v>
      </c>
      <c r="K880" s="8">
        <f t="shared" si="80"/>
        <v>87.5</v>
      </c>
      <c r="L880" s="8">
        <f t="shared" si="81"/>
        <v>6.1250000000000009</v>
      </c>
      <c r="M880" s="24">
        <f t="shared" si="83"/>
        <v>93.63000000000001</v>
      </c>
      <c r="N880" s="24">
        <f t="shared" si="78"/>
        <v>520.58000000000004</v>
      </c>
      <c r="O880" s="24">
        <f t="shared" si="79"/>
        <v>520.58000000000004</v>
      </c>
      <c r="P880" s="203">
        <v>27.95</v>
      </c>
      <c r="Q880" s="8">
        <v>6.13</v>
      </c>
      <c r="R880" s="8">
        <f t="shared" si="82"/>
        <v>34.08</v>
      </c>
    </row>
    <row r="881" spans="1:18" ht="24" customHeight="1" x14ac:dyDescent="0.4">
      <c r="A881" s="10">
        <v>877</v>
      </c>
      <c r="B881" s="4">
        <v>5920006887</v>
      </c>
      <c r="C881" s="3" t="s">
        <v>1165</v>
      </c>
      <c r="D881" s="5" t="s">
        <v>3727</v>
      </c>
      <c r="E881" s="5" t="s">
        <v>1166</v>
      </c>
      <c r="F881" s="3" t="s">
        <v>3464</v>
      </c>
      <c r="G881" s="7">
        <v>587.98</v>
      </c>
      <c r="H881" s="7">
        <v>38.479999999999997</v>
      </c>
      <c r="I881" s="144">
        <v>37</v>
      </c>
      <c r="J881" s="7">
        <v>3.5</v>
      </c>
      <c r="K881" s="8">
        <f t="shared" si="80"/>
        <v>129.5</v>
      </c>
      <c r="L881" s="8">
        <f t="shared" si="81"/>
        <v>9.0650000000000013</v>
      </c>
      <c r="M881" s="24">
        <f t="shared" si="83"/>
        <v>138.57</v>
      </c>
      <c r="N881" s="24">
        <f t="shared" si="78"/>
        <v>726.55</v>
      </c>
      <c r="O881" s="24">
        <f t="shared" si="79"/>
        <v>726.55</v>
      </c>
      <c r="P881" s="203">
        <v>38.479999999999997</v>
      </c>
      <c r="Q881" s="8">
        <v>9.07</v>
      </c>
      <c r="R881" s="8">
        <f t="shared" si="82"/>
        <v>47.55</v>
      </c>
    </row>
    <row r="882" spans="1:18" ht="24" customHeight="1" x14ac:dyDescent="0.4">
      <c r="A882" s="10">
        <v>878</v>
      </c>
      <c r="B882" s="4">
        <v>5920006888</v>
      </c>
      <c r="C882" s="3" t="s">
        <v>1127</v>
      </c>
      <c r="D882" s="5" t="s">
        <v>3730</v>
      </c>
      <c r="E882" s="5" t="s">
        <v>1128</v>
      </c>
      <c r="F882" s="3" t="s">
        <v>3761</v>
      </c>
      <c r="G882" s="7">
        <v>1209.6500000000001</v>
      </c>
      <c r="H882" s="7">
        <v>79.150000000000006</v>
      </c>
      <c r="I882" s="144">
        <v>59</v>
      </c>
      <c r="J882" s="7">
        <v>3.5</v>
      </c>
      <c r="K882" s="8">
        <f t="shared" si="80"/>
        <v>206.5</v>
      </c>
      <c r="L882" s="8">
        <f t="shared" si="81"/>
        <v>14.455000000000002</v>
      </c>
      <c r="M882" s="24">
        <f t="shared" si="83"/>
        <v>220.95999999999998</v>
      </c>
      <c r="N882" s="24">
        <f t="shared" si="78"/>
        <v>1430.6100000000001</v>
      </c>
      <c r="O882" s="24">
        <f t="shared" si="79"/>
        <v>1430.6100000000001</v>
      </c>
      <c r="P882" s="203">
        <v>79.150000000000006</v>
      </c>
      <c r="Q882" s="8">
        <v>14.46</v>
      </c>
      <c r="R882" s="8">
        <f t="shared" si="82"/>
        <v>93.610000000000014</v>
      </c>
    </row>
    <row r="883" spans="1:18" ht="24" customHeight="1" x14ac:dyDescent="0.4">
      <c r="A883" s="10">
        <v>879</v>
      </c>
      <c r="B883" s="4">
        <v>5920006889</v>
      </c>
      <c r="C883" s="3" t="s">
        <v>1318</v>
      </c>
      <c r="D883" s="5" t="s">
        <v>2201</v>
      </c>
      <c r="E883" s="5" t="s">
        <v>2306</v>
      </c>
      <c r="F883" s="3" t="s">
        <v>3464</v>
      </c>
      <c r="G883" s="7">
        <v>116.11</v>
      </c>
      <c r="H883" s="7">
        <v>7.61</v>
      </c>
      <c r="I883" s="144">
        <v>2</v>
      </c>
      <c r="J883" s="7">
        <v>3.5</v>
      </c>
      <c r="K883" s="8">
        <f t="shared" si="80"/>
        <v>7</v>
      </c>
      <c r="L883" s="8">
        <f t="shared" si="81"/>
        <v>0.49000000000000005</v>
      </c>
      <c r="M883" s="24">
        <f t="shared" si="83"/>
        <v>7.49</v>
      </c>
      <c r="N883" s="24">
        <f t="shared" si="78"/>
        <v>123.6</v>
      </c>
      <c r="O883" s="24">
        <f t="shared" si="79"/>
        <v>123.6</v>
      </c>
      <c r="P883" s="203">
        <v>7.61</v>
      </c>
      <c r="Q883" s="8">
        <v>0.49</v>
      </c>
      <c r="R883" s="8">
        <f t="shared" si="82"/>
        <v>8.1</v>
      </c>
    </row>
    <row r="884" spans="1:18" ht="24" customHeight="1" x14ac:dyDescent="0.4">
      <c r="A884" s="10">
        <v>880</v>
      </c>
      <c r="B884" s="4">
        <v>5920006890</v>
      </c>
      <c r="C884" s="3" t="s">
        <v>23</v>
      </c>
      <c r="D884" s="5" t="s">
        <v>24</v>
      </c>
      <c r="E884" s="5" t="s">
        <v>2264</v>
      </c>
      <c r="F884" s="11" t="s">
        <v>18</v>
      </c>
      <c r="G884" s="154">
        <v>0</v>
      </c>
      <c r="H884" s="7">
        <v>0</v>
      </c>
      <c r="I884" s="144">
        <v>58</v>
      </c>
      <c r="J884" s="7">
        <v>3.5</v>
      </c>
      <c r="K884" s="8">
        <f t="shared" si="80"/>
        <v>203</v>
      </c>
      <c r="L884" s="8">
        <f t="shared" si="81"/>
        <v>14.21</v>
      </c>
      <c r="M884" s="24">
        <f t="shared" si="83"/>
        <v>217.21</v>
      </c>
      <c r="N884" s="24">
        <f t="shared" si="78"/>
        <v>217.21</v>
      </c>
      <c r="O884" s="24">
        <f t="shared" si="79"/>
        <v>217.21</v>
      </c>
      <c r="P884" s="203">
        <v>0</v>
      </c>
      <c r="Q884" s="8">
        <v>14.21</v>
      </c>
      <c r="R884" s="8">
        <f t="shared" si="82"/>
        <v>14.21</v>
      </c>
    </row>
    <row r="885" spans="1:18" ht="24" customHeight="1" x14ac:dyDescent="0.4">
      <c r="A885" s="10">
        <v>881</v>
      </c>
      <c r="B885" s="4">
        <v>5920006891</v>
      </c>
      <c r="C885" s="3" t="s">
        <v>30</v>
      </c>
      <c r="D885" s="5" t="s">
        <v>31</v>
      </c>
      <c r="E885" s="5" t="s">
        <v>2264</v>
      </c>
      <c r="F885" s="3" t="s">
        <v>3761</v>
      </c>
      <c r="G885" s="7">
        <v>419.46</v>
      </c>
      <c r="H885" s="7">
        <v>27.46</v>
      </c>
      <c r="I885" s="144">
        <v>32</v>
      </c>
      <c r="J885" s="7">
        <v>3.5</v>
      </c>
      <c r="K885" s="8">
        <f t="shared" si="80"/>
        <v>112</v>
      </c>
      <c r="L885" s="8">
        <f t="shared" si="81"/>
        <v>7.8400000000000007</v>
      </c>
      <c r="M885" s="24">
        <f t="shared" si="83"/>
        <v>119.84</v>
      </c>
      <c r="N885" s="24">
        <f t="shared" si="78"/>
        <v>539.29999999999995</v>
      </c>
      <c r="O885" s="24">
        <f t="shared" si="79"/>
        <v>539.29999999999995</v>
      </c>
      <c r="P885" s="203">
        <v>27.46</v>
      </c>
      <c r="Q885" s="8">
        <v>7.84</v>
      </c>
      <c r="R885" s="8">
        <f t="shared" si="82"/>
        <v>35.299999999999997</v>
      </c>
    </row>
    <row r="886" spans="1:18" ht="24" customHeight="1" x14ac:dyDescent="0.4">
      <c r="A886" s="10">
        <v>882</v>
      </c>
      <c r="B886" s="4">
        <v>5920006892</v>
      </c>
      <c r="C886" s="3" t="s">
        <v>41</v>
      </c>
      <c r="D886" s="5" t="s">
        <v>42</v>
      </c>
      <c r="E886" s="5" t="s">
        <v>2264</v>
      </c>
      <c r="F886" s="3" t="s">
        <v>3760</v>
      </c>
      <c r="G886" s="7">
        <v>194.75</v>
      </c>
      <c r="H886" s="7">
        <v>12.75</v>
      </c>
      <c r="I886" s="144">
        <v>9</v>
      </c>
      <c r="J886" s="7">
        <v>3.5</v>
      </c>
      <c r="K886" s="8">
        <f t="shared" si="80"/>
        <v>31.5</v>
      </c>
      <c r="L886" s="8">
        <f t="shared" si="81"/>
        <v>2.2050000000000001</v>
      </c>
      <c r="M886" s="24">
        <f t="shared" si="83"/>
        <v>33.71</v>
      </c>
      <c r="N886" s="24">
        <f t="shared" si="78"/>
        <v>228.46</v>
      </c>
      <c r="O886" s="24">
        <f t="shared" si="79"/>
        <v>228.46</v>
      </c>
      <c r="P886" s="203">
        <v>12.75</v>
      </c>
      <c r="Q886" s="8">
        <v>2.21</v>
      </c>
      <c r="R886" s="8">
        <f t="shared" si="82"/>
        <v>14.96</v>
      </c>
    </row>
    <row r="887" spans="1:18" ht="24" customHeight="1" x14ac:dyDescent="0.4">
      <c r="A887" s="10">
        <v>883</v>
      </c>
      <c r="B887" s="4">
        <v>5920006893</v>
      </c>
      <c r="C887" s="3" t="s">
        <v>43</v>
      </c>
      <c r="D887" s="5" t="s">
        <v>44</v>
      </c>
      <c r="E887" s="5" t="s">
        <v>2264</v>
      </c>
      <c r="F887" s="11" t="s">
        <v>3760</v>
      </c>
      <c r="G887" s="7">
        <v>857.62</v>
      </c>
      <c r="H887" s="7">
        <v>56.12</v>
      </c>
      <c r="I887" s="144">
        <v>32</v>
      </c>
      <c r="J887" s="7">
        <v>3.5</v>
      </c>
      <c r="K887" s="8">
        <f t="shared" si="80"/>
        <v>112</v>
      </c>
      <c r="L887" s="8">
        <f t="shared" si="81"/>
        <v>7.8400000000000007</v>
      </c>
      <c r="M887" s="24">
        <f t="shared" si="83"/>
        <v>119.84</v>
      </c>
      <c r="N887" s="24">
        <f t="shared" si="78"/>
        <v>977.46</v>
      </c>
      <c r="O887" s="24">
        <f t="shared" si="79"/>
        <v>977.46</v>
      </c>
      <c r="P887" s="203">
        <v>56.12</v>
      </c>
      <c r="Q887" s="8">
        <v>7.84</v>
      </c>
      <c r="R887" s="8">
        <f t="shared" si="82"/>
        <v>63.959999999999994</v>
      </c>
    </row>
    <row r="888" spans="1:18" ht="24" customHeight="1" x14ac:dyDescent="0.4">
      <c r="A888" s="10">
        <v>884</v>
      </c>
      <c r="B888" s="4">
        <v>5920006894</v>
      </c>
      <c r="C888" s="3" t="s">
        <v>798</v>
      </c>
      <c r="D888" s="5" t="s">
        <v>799</v>
      </c>
      <c r="E888" s="5" t="s">
        <v>2264</v>
      </c>
      <c r="F888" s="3" t="s">
        <v>18</v>
      </c>
      <c r="G888" s="154">
        <v>0</v>
      </c>
      <c r="H888" s="7">
        <v>0</v>
      </c>
      <c r="I888" s="144">
        <v>40</v>
      </c>
      <c r="J888" s="7">
        <v>3.5</v>
      </c>
      <c r="K888" s="8">
        <f t="shared" si="80"/>
        <v>140</v>
      </c>
      <c r="L888" s="8">
        <f t="shared" si="81"/>
        <v>9.8000000000000007</v>
      </c>
      <c r="M888" s="24">
        <f t="shared" si="83"/>
        <v>149.80000000000001</v>
      </c>
      <c r="N888" s="24">
        <f t="shared" si="78"/>
        <v>149.80000000000001</v>
      </c>
      <c r="O888" s="24">
        <f t="shared" si="79"/>
        <v>149.80000000000001</v>
      </c>
      <c r="P888" s="203">
        <v>0</v>
      </c>
      <c r="Q888" s="8">
        <v>9.8000000000000007</v>
      </c>
      <c r="R888" s="8">
        <f t="shared" si="82"/>
        <v>9.8000000000000007</v>
      </c>
    </row>
    <row r="889" spans="1:18" ht="24" customHeight="1" x14ac:dyDescent="0.4">
      <c r="A889" s="10">
        <v>885</v>
      </c>
      <c r="B889" s="4">
        <v>5920006895</v>
      </c>
      <c r="C889" s="3" t="s">
        <v>800</v>
      </c>
      <c r="D889" s="5" t="s">
        <v>801</v>
      </c>
      <c r="E889" s="5" t="s">
        <v>2264</v>
      </c>
      <c r="F889" s="3" t="s">
        <v>3464</v>
      </c>
      <c r="G889" s="7">
        <v>955</v>
      </c>
      <c r="H889" s="7">
        <v>62.5</v>
      </c>
      <c r="I889" s="144">
        <v>40</v>
      </c>
      <c r="J889" s="7">
        <v>3.5</v>
      </c>
      <c r="K889" s="8">
        <f t="shared" si="80"/>
        <v>140</v>
      </c>
      <c r="L889" s="8">
        <f t="shared" si="81"/>
        <v>9.8000000000000007</v>
      </c>
      <c r="M889" s="24">
        <f t="shared" si="83"/>
        <v>149.80000000000001</v>
      </c>
      <c r="N889" s="24">
        <f t="shared" si="78"/>
        <v>1104.8</v>
      </c>
      <c r="O889" s="24">
        <f t="shared" si="79"/>
        <v>1104.8</v>
      </c>
      <c r="P889" s="203">
        <v>62.5</v>
      </c>
      <c r="Q889" s="8">
        <v>9.8000000000000007</v>
      </c>
      <c r="R889" s="8">
        <f t="shared" si="82"/>
        <v>72.3</v>
      </c>
    </row>
    <row r="890" spans="1:18" ht="24" customHeight="1" x14ac:dyDescent="0.4">
      <c r="A890" s="10">
        <v>886</v>
      </c>
      <c r="B890" s="4">
        <v>5920006896</v>
      </c>
      <c r="C890" s="3" t="s">
        <v>2153</v>
      </c>
      <c r="D890" s="5" t="s">
        <v>2141</v>
      </c>
      <c r="E890" s="5" t="s">
        <v>2264</v>
      </c>
      <c r="F890" s="3" t="s">
        <v>3465</v>
      </c>
      <c r="G890" s="7">
        <v>1943.66</v>
      </c>
      <c r="H890" s="7">
        <v>127.16</v>
      </c>
      <c r="I890" s="144">
        <v>275</v>
      </c>
      <c r="J890" s="7">
        <v>3.5</v>
      </c>
      <c r="K890" s="8">
        <f t="shared" si="80"/>
        <v>962.5</v>
      </c>
      <c r="L890" s="8">
        <f t="shared" si="81"/>
        <v>67.375</v>
      </c>
      <c r="M890" s="24">
        <f t="shared" si="83"/>
        <v>1029.8799999999999</v>
      </c>
      <c r="N890" s="24">
        <f t="shared" si="78"/>
        <v>2973.54</v>
      </c>
      <c r="O890" s="24">
        <f t="shared" si="79"/>
        <v>2973.54</v>
      </c>
      <c r="P890" s="203">
        <v>127.16</v>
      </c>
      <c r="Q890" s="8">
        <v>67.38</v>
      </c>
      <c r="R890" s="8">
        <f t="shared" si="82"/>
        <v>194.54</v>
      </c>
    </row>
    <row r="891" spans="1:18" ht="24" customHeight="1" x14ac:dyDescent="0.4">
      <c r="A891" s="10">
        <v>887</v>
      </c>
      <c r="B891" s="4">
        <v>5920006897</v>
      </c>
      <c r="C891" s="3" t="s">
        <v>2154</v>
      </c>
      <c r="D891" s="5" t="s">
        <v>2155</v>
      </c>
      <c r="E891" s="5" t="s">
        <v>2264</v>
      </c>
      <c r="F891" s="3" t="s">
        <v>3465</v>
      </c>
      <c r="G891" s="7">
        <v>1351.95</v>
      </c>
      <c r="H891" s="7">
        <v>88.45</v>
      </c>
      <c r="I891" s="144">
        <v>241</v>
      </c>
      <c r="J891" s="7">
        <v>3.5</v>
      </c>
      <c r="K891" s="8">
        <f t="shared" si="80"/>
        <v>843.5</v>
      </c>
      <c r="L891" s="8">
        <f t="shared" si="81"/>
        <v>59.045000000000009</v>
      </c>
      <c r="M891" s="24">
        <f t="shared" si="83"/>
        <v>902.55</v>
      </c>
      <c r="N891" s="24">
        <f t="shared" si="78"/>
        <v>2254.5</v>
      </c>
      <c r="O891" s="24">
        <f t="shared" si="79"/>
        <v>2254.5</v>
      </c>
      <c r="P891" s="203">
        <v>88.45</v>
      </c>
      <c r="Q891" s="8">
        <v>59.05</v>
      </c>
      <c r="R891" s="8">
        <f t="shared" si="82"/>
        <v>147.5</v>
      </c>
    </row>
    <row r="892" spans="1:18" ht="24" customHeight="1" x14ac:dyDescent="0.4">
      <c r="A892" s="10">
        <v>888</v>
      </c>
      <c r="B892" s="4">
        <v>5920006898</v>
      </c>
      <c r="C892" s="3" t="s">
        <v>2156</v>
      </c>
      <c r="D892" s="5" t="s">
        <v>2157</v>
      </c>
      <c r="E892" s="5" t="s">
        <v>2264</v>
      </c>
      <c r="F892" s="11" t="s">
        <v>3464</v>
      </c>
      <c r="G892" s="7">
        <v>9006.74</v>
      </c>
      <c r="H892" s="7">
        <v>589.24</v>
      </c>
      <c r="I892" s="144">
        <v>405</v>
      </c>
      <c r="J892" s="7">
        <v>3.5</v>
      </c>
      <c r="K892" s="8">
        <f t="shared" si="80"/>
        <v>1417.5</v>
      </c>
      <c r="L892" s="8">
        <f t="shared" si="81"/>
        <v>99.225000000000009</v>
      </c>
      <c r="M892" s="24">
        <f t="shared" si="83"/>
        <v>1516.73</v>
      </c>
      <c r="N892" s="24">
        <f t="shared" si="78"/>
        <v>10523.47</v>
      </c>
      <c r="O892" s="24">
        <f t="shared" si="79"/>
        <v>10523.47</v>
      </c>
      <c r="P892" s="203">
        <v>589.24</v>
      </c>
      <c r="Q892" s="8">
        <v>99.23</v>
      </c>
      <c r="R892" s="8">
        <f t="shared" si="82"/>
        <v>688.47</v>
      </c>
    </row>
    <row r="893" spans="1:18" ht="24" customHeight="1" x14ac:dyDescent="0.4">
      <c r="A893" s="10">
        <v>889</v>
      </c>
      <c r="B893" s="4">
        <v>5920006899</v>
      </c>
      <c r="C893" s="3" t="s">
        <v>2158</v>
      </c>
      <c r="D893" s="5" t="s">
        <v>2157</v>
      </c>
      <c r="E893" s="5" t="s">
        <v>2264</v>
      </c>
      <c r="F893" s="3" t="s">
        <v>3464</v>
      </c>
      <c r="G893" s="7">
        <v>6579.98</v>
      </c>
      <c r="H893" s="7">
        <v>430.48</v>
      </c>
      <c r="I893" s="144">
        <v>264</v>
      </c>
      <c r="J893" s="7">
        <v>3.5</v>
      </c>
      <c r="K893" s="8">
        <f t="shared" si="80"/>
        <v>924</v>
      </c>
      <c r="L893" s="8">
        <f t="shared" si="81"/>
        <v>64.680000000000007</v>
      </c>
      <c r="M893" s="24">
        <f t="shared" si="83"/>
        <v>988.68</v>
      </c>
      <c r="N893" s="24">
        <f t="shared" si="78"/>
        <v>7568.66</v>
      </c>
      <c r="O893" s="24">
        <f t="shared" si="79"/>
        <v>7568.66</v>
      </c>
      <c r="P893" s="203">
        <v>430.48</v>
      </c>
      <c r="Q893" s="8">
        <v>64.680000000000007</v>
      </c>
      <c r="R893" s="8">
        <f t="shared" si="82"/>
        <v>495.16</v>
      </c>
    </row>
    <row r="894" spans="1:18" ht="24" customHeight="1" x14ac:dyDescent="0.4">
      <c r="A894" s="10">
        <v>890</v>
      </c>
      <c r="B894" s="4">
        <v>5920006900</v>
      </c>
      <c r="C894" s="3" t="s">
        <v>2159</v>
      </c>
      <c r="D894" s="5" t="s">
        <v>2160</v>
      </c>
      <c r="E894" s="5" t="s">
        <v>2264</v>
      </c>
      <c r="F894" s="3" t="s">
        <v>3068</v>
      </c>
      <c r="G894" s="7">
        <v>134.82</v>
      </c>
      <c r="H894" s="7">
        <v>8.82</v>
      </c>
      <c r="I894" s="144">
        <v>0</v>
      </c>
      <c r="J894" s="7">
        <v>3.5</v>
      </c>
      <c r="K894" s="8">
        <f t="shared" si="80"/>
        <v>0</v>
      </c>
      <c r="L894" s="8">
        <f t="shared" si="81"/>
        <v>0</v>
      </c>
      <c r="M894" s="24">
        <f t="shared" si="83"/>
        <v>0</v>
      </c>
      <c r="N894" s="24">
        <f t="shared" si="78"/>
        <v>134.82</v>
      </c>
      <c r="O894" s="24">
        <f t="shared" si="79"/>
        <v>134.82</v>
      </c>
      <c r="P894" s="203">
        <v>8.82</v>
      </c>
      <c r="Q894" s="8">
        <v>0</v>
      </c>
      <c r="R894" s="8">
        <f t="shared" si="82"/>
        <v>8.82</v>
      </c>
    </row>
    <row r="895" spans="1:18" ht="24" customHeight="1" x14ac:dyDescent="0.4">
      <c r="A895" s="10">
        <v>891</v>
      </c>
      <c r="B895" s="4">
        <v>5920006901</v>
      </c>
      <c r="C895" s="3" t="s">
        <v>2161</v>
      </c>
      <c r="D895" s="5" t="s">
        <v>2162</v>
      </c>
      <c r="E895" s="5" t="s">
        <v>2264</v>
      </c>
      <c r="F895" s="3" t="s">
        <v>3471</v>
      </c>
      <c r="G895" s="7">
        <v>86.14</v>
      </c>
      <c r="H895" s="7">
        <v>5.64</v>
      </c>
      <c r="I895" s="144">
        <v>12</v>
      </c>
      <c r="J895" s="7">
        <v>3.5</v>
      </c>
      <c r="K895" s="8">
        <f t="shared" si="80"/>
        <v>42</v>
      </c>
      <c r="L895" s="8">
        <f t="shared" si="81"/>
        <v>2.9400000000000004</v>
      </c>
      <c r="M895" s="24">
        <f t="shared" si="83"/>
        <v>44.94</v>
      </c>
      <c r="N895" s="24">
        <f t="shared" si="78"/>
        <v>131.07999999999998</v>
      </c>
      <c r="O895" s="24">
        <f t="shared" si="79"/>
        <v>131.07999999999998</v>
      </c>
      <c r="P895" s="203">
        <v>5.64</v>
      </c>
      <c r="Q895" s="8">
        <v>2.94</v>
      </c>
      <c r="R895" s="8">
        <f t="shared" si="82"/>
        <v>8.58</v>
      </c>
    </row>
    <row r="896" spans="1:18" ht="24" customHeight="1" x14ac:dyDescent="0.4">
      <c r="A896" s="10">
        <v>892</v>
      </c>
      <c r="B896" s="4">
        <v>5920006902</v>
      </c>
      <c r="C896" s="3" t="s">
        <v>2163</v>
      </c>
      <c r="D896" s="5" t="s">
        <v>2162</v>
      </c>
      <c r="E896" s="5" t="s">
        <v>2264</v>
      </c>
      <c r="F896" s="3" t="s">
        <v>3467</v>
      </c>
      <c r="G896" s="7">
        <v>1056.0999999999999</v>
      </c>
      <c r="H896" s="7">
        <v>69.099999999999994</v>
      </c>
      <c r="I896" s="144">
        <v>83</v>
      </c>
      <c r="J896" s="7">
        <v>3.5</v>
      </c>
      <c r="K896" s="8">
        <f t="shared" si="80"/>
        <v>290.5</v>
      </c>
      <c r="L896" s="8">
        <f t="shared" si="81"/>
        <v>20.335000000000001</v>
      </c>
      <c r="M896" s="24">
        <f t="shared" si="83"/>
        <v>310.83999999999997</v>
      </c>
      <c r="N896" s="24">
        <f t="shared" si="78"/>
        <v>1366.9399999999998</v>
      </c>
      <c r="O896" s="24">
        <f t="shared" si="79"/>
        <v>1366.9399999999998</v>
      </c>
      <c r="P896" s="203">
        <v>69.099999999999994</v>
      </c>
      <c r="Q896" s="8">
        <v>20.34</v>
      </c>
      <c r="R896" s="8">
        <f t="shared" si="82"/>
        <v>89.44</v>
      </c>
    </row>
    <row r="897" spans="1:18" ht="24" customHeight="1" x14ac:dyDescent="0.4">
      <c r="A897" s="10">
        <v>893</v>
      </c>
      <c r="B897" s="4">
        <v>5920006903</v>
      </c>
      <c r="C897" s="3" t="s">
        <v>2167</v>
      </c>
      <c r="D897" s="5" t="s">
        <v>2168</v>
      </c>
      <c r="E897" s="5" t="s">
        <v>2264</v>
      </c>
      <c r="F897" s="3" t="s">
        <v>3464</v>
      </c>
      <c r="G897" s="7">
        <v>3482.87</v>
      </c>
      <c r="H897" s="7">
        <v>227.87</v>
      </c>
      <c r="I897" s="144">
        <v>195</v>
      </c>
      <c r="J897" s="7">
        <v>3.5</v>
      </c>
      <c r="K897" s="8">
        <f t="shared" si="80"/>
        <v>682.5</v>
      </c>
      <c r="L897" s="8">
        <f t="shared" si="81"/>
        <v>47.775000000000006</v>
      </c>
      <c r="M897" s="24">
        <f t="shared" si="83"/>
        <v>730.28</v>
      </c>
      <c r="N897" s="24">
        <f t="shared" si="78"/>
        <v>4213.1499999999996</v>
      </c>
      <c r="O897" s="24">
        <f t="shared" si="79"/>
        <v>4213.1499999999996</v>
      </c>
      <c r="P897" s="203">
        <v>227.87</v>
      </c>
      <c r="Q897" s="8">
        <v>47.78</v>
      </c>
      <c r="R897" s="8">
        <f t="shared" si="82"/>
        <v>275.64999999999998</v>
      </c>
    </row>
    <row r="898" spans="1:18" ht="24" customHeight="1" x14ac:dyDescent="0.4">
      <c r="A898" s="10">
        <v>894</v>
      </c>
      <c r="B898" s="4">
        <v>5920006904</v>
      </c>
      <c r="C898" s="3" t="s">
        <v>2170</v>
      </c>
      <c r="D898" s="5" t="s">
        <v>2171</v>
      </c>
      <c r="E898" s="5" t="s">
        <v>2264</v>
      </c>
      <c r="F898" s="3" t="s">
        <v>3471</v>
      </c>
      <c r="G898" s="7">
        <v>41.2</v>
      </c>
      <c r="H898" s="7">
        <v>2.7</v>
      </c>
      <c r="I898" s="144">
        <v>3</v>
      </c>
      <c r="J898" s="7">
        <v>3.5</v>
      </c>
      <c r="K898" s="8">
        <f t="shared" si="80"/>
        <v>10.5</v>
      </c>
      <c r="L898" s="8">
        <f t="shared" si="81"/>
        <v>0.7350000000000001</v>
      </c>
      <c r="M898" s="24">
        <f t="shared" si="83"/>
        <v>11.24</v>
      </c>
      <c r="N898" s="24">
        <f t="shared" si="78"/>
        <v>52.440000000000005</v>
      </c>
      <c r="O898" s="24">
        <f t="shared" si="79"/>
        <v>52.440000000000005</v>
      </c>
      <c r="P898" s="203">
        <v>2.7</v>
      </c>
      <c r="Q898" s="8">
        <v>0.74</v>
      </c>
      <c r="R898" s="8">
        <f t="shared" si="82"/>
        <v>3.4400000000000004</v>
      </c>
    </row>
    <row r="899" spans="1:18" ht="24" customHeight="1" x14ac:dyDescent="0.4">
      <c r="A899" s="10">
        <v>895</v>
      </c>
      <c r="B899" s="4">
        <v>5920006905</v>
      </c>
      <c r="C899" s="3" t="s">
        <v>1310</v>
      </c>
      <c r="D899" s="5" t="s">
        <v>1311</v>
      </c>
      <c r="E899" s="5" t="s">
        <v>1312</v>
      </c>
      <c r="F899" s="3" t="s">
        <v>3464</v>
      </c>
      <c r="G899" s="7">
        <v>850.13</v>
      </c>
      <c r="H899" s="7">
        <v>55.63</v>
      </c>
      <c r="I899" s="144">
        <v>29</v>
      </c>
      <c r="J899" s="7">
        <v>3.5</v>
      </c>
      <c r="K899" s="8">
        <f t="shared" si="80"/>
        <v>101.5</v>
      </c>
      <c r="L899" s="8">
        <f t="shared" si="81"/>
        <v>7.1050000000000004</v>
      </c>
      <c r="M899" s="24">
        <f t="shared" si="83"/>
        <v>108.61</v>
      </c>
      <c r="N899" s="24">
        <f t="shared" si="78"/>
        <v>958.74</v>
      </c>
      <c r="O899" s="24">
        <f t="shared" si="79"/>
        <v>958.74</v>
      </c>
      <c r="P899" s="203">
        <v>55.63</v>
      </c>
      <c r="Q899" s="8">
        <v>7.11</v>
      </c>
      <c r="R899" s="8">
        <f t="shared" si="82"/>
        <v>62.74</v>
      </c>
    </row>
    <row r="900" spans="1:18" ht="24" customHeight="1" x14ac:dyDescent="0.4">
      <c r="A900" s="10">
        <v>896</v>
      </c>
      <c r="B900" s="4">
        <v>5920006906</v>
      </c>
      <c r="C900" s="3" t="s">
        <v>25</v>
      </c>
      <c r="D900" s="5" t="s">
        <v>3731</v>
      </c>
      <c r="E900" s="5" t="s">
        <v>26</v>
      </c>
      <c r="F900" s="3" t="s">
        <v>18</v>
      </c>
      <c r="G900" s="154">
        <v>0</v>
      </c>
      <c r="H900" s="7">
        <v>0</v>
      </c>
      <c r="I900" s="144">
        <v>6</v>
      </c>
      <c r="J900" s="7">
        <v>3.5</v>
      </c>
      <c r="K900" s="8">
        <f t="shared" si="80"/>
        <v>21</v>
      </c>
      <c r="L900" s="8">
        <f t="shared" si="81"/>
        <v>1.4700000000000002</v>
      </c>
      <c r="M900" s="24">
        <f t="shared" si="83"/>
        <v>22.47</v>
      </c>
      <c r="N900" s="24">
        <f t="shared" si="78"/>
        <v>22.47</v>
      </c>
      <c r="O900" s="24">
        <f t="shared" si="79"/>
        <v>22.47</v>
      </c>
      <c r="P900" s="203">
        <v>0</v>
      </c>
      <c r="Q900" s="8">
        <v>1.47</v>
      </c>
      <c r="R900" s="8">
        <f t="shared" si="82"/>
        <v>1.47</v>
      </c>
    </row>
    <row r="901" spans="1:18" ht="24" customHeight="1" x14ac:dyDescent="0.4">
      <c r="A901" s="10">
        <v>897</v>
      </c>
      <c r="B901" s="4">
        <v>5920006907</v>
      </c>
      <c r="C901" s="3" t="s">
        <v>802</v>
      </c>
      <c r="D901" s="5" t="s">
        <v>3732</v>
      </c>
      <c r="E901" s="5" t="s">
        <v>803</v>
      </c>
      <c r="F901" s="3" t="s">
        <v>3464</v>
      </c>
      <c r="G901" s="7">
        <v>382.01</v>
      </c>
      <c r="H901" s="7">
        <v>25.01</v>
      </c>
      <c r="I901" s="144">
        <v>13</v>
      </c>
      <c r="J901" s="7">
        <v>3.5</v>
      </c>
      <c r="K901" s="8">
        <f t="shared" si="80"/>
        <v>45.5</v>
      </c>
      <c r="L901" s="8">
        <f t="shared" si="81"/>
        <v>3.1850000000000005</v>
      </c>
      <c r="M901" s="24">
        <f t="shared" si="83"/>
        <v>48.69</v>
      </c>
      <c r="N901" s="24">
        <f t="shared" ref="N901:N964" si="84">SUM(G901+M901)</f>
        <v>430.7</v>
      </c>
      <c r="O901" s="24">
        <f t="shared" ref="O901:O964" si="85">N901</f>
        <v>430.7</v>
      </c>
      <c r="P901" s="203">
        <v>25.01</v>
      </c>
      <c r="Q901" s="8">
        <v>3.19</v>
      </c>
      <c r="R901" s="8">
        <f t="shared" si="82"/>
        <v>28.200000000000003</v>
      </c>
    </row>
    <row r="902" spans="1:18" ht="24" customHeight="1" x14ac:dyDescent="0.4">
      <c r="A902" s="10">
        <v>898</v>
      </c>
      <c r="B902" s="4">
        <v>5920006908</v>
      </c>
      <c r="C902" s="3" t="s">
        <v>1024</v>
      </c>
      <c r="D902" s="5" t="s">
        <v>3733</v>
      </c>
      <c r="E902" s="5" t="s">
        <v>2231</v>
      </c>
      <c r="F902" s="11" t="s">
        <v>3467</v>
      </c>
      <c r="G902" s="7">
        <v>146.07</v>
      </c>
      <c r="H902" s="7">
        <v>9.57</v>
      </c>
      <c r="I902" s="144">
        <v>27</v>
      </c>
      <c r="J902" s="7">
        <v>3.5</v>
      </c>
      <c r="K902" s="8">
        <f t="shared" ref="K902:K965" si="86">SUM(I902*J902)</f>
        <v>94.5</v>
      </c>
      <c r="L902" s="8">
        <f t="shared" ref="L902:L965" si="87">SUM(K902*7%)</f>
        <v>6.6150000000000002</v>
      </c>
      <c r="M902" s="24">
        <f t="shared" si="83"/>
        <v>101.12</v>
      </c>
      <c r="N902" s="24">
        <f t="shared" si="84"/>
        <v>247.19</v>
      </c>
      <c r="O902" s="24">
        <f t="shared" si="85"/>
        <v>247.19</v>
      </c>
      <c r="P902" s="203">
        <v>9.57</v>
      </c>
      <c r="Q902" s="8">
        <v>6.62</v>
      </c>
      <c r="R902" s="8">
        <f t="shared" ref="R902:R965" si="88">SUM(P902:Q902)</f>
        <v>16.190000000000001</v>
      </c>
    </row>
    <row r="903" spans="1:18" ht="24" customHeight="1" x14ac:dyDescent="0.4">
      <c r="A903" s="10">
        <v>899</v>
      </c>
      <c r="B903" s="4">
        <v>5920006909</v>
      </c>
      <c r="C903" s="3" t="s">
        <v>32</v>
      </c>
      <c r="D903" s="5" t="s">
        <v>33</v>
      </c>
      <c r="E903" s="5" t="s">
        <v>34</v>
      </c>
      <c r="F903" s="11" t="s">
        <v>18</v>
      </c>
      <c r="G903" s="154">
        <v>0</v>
      </c>
      <c r="H903" s="7">
        <v>0</v>
      </c>
      <c r="I903" s="144">
        <v>82</v>
      </c>
      <c r="J903" s="7">
        <v>3.5</v>
      </c>
      <c r="K903" s="8">
        <f t="shared" si="86"/>
        <v>287</v>
      </c>
      <c r="L903" s="8">
        <f t="shared" si="87"/>
        <v>20.090000000000003</v>
      </c>
      <c r="M903" s="24">
        <f t="shared" si="83"/>
        <v>307.08999999999997</v>
      </c>
      <c r="N903" s="24">
        <f t="shared" si="84"/>
        <v>307.08999999999997</v>
      </c>
      <c r="O903" s="24">
        <f t="shared" si="85"/>
        <v>307.08999999999997</v>
      </c>
      <c r="P903" s="203">
        <v>0</v>
      </c>
      <c r="Q903" s="8">
        <v>20.09</v>
      </c>
      <c r="R903" s="8">
        <f t="shared" si="88"/>
        <v>20.09</v>
      </c>
    </row>
    <row r="904" spans="1:18" ht="24" customHeight="1" x14ac:dyDescent="0.4">
      <c r="A904" s="10">
        <v>900</v>
      </c>
      <c r="B904" s="4">
        <v>5920006910</v>
      </c>
      <c r="C904" s="3" t="s">
        <v>35</v>
      </c>
      <c r="D904" s="5" t="s">
        <v>36</v>
      </c>
      <c r="E904" s="5" t="s">
        <v>37</v>
      </c>
      <c r="F904" s="3" t="s">
        <v>3467</v>
      </c>
      <c r="G904" s="7">
        <v>134.83000000000001</v>
      </c>
      <c r="H904" s="7">
        <v>8.83</v>
      </c>
      <c r="I904" s="144">
        <v>9</v>
      </c>
      <c r="J904" s="7">
        <v>3.5</v>
      </c>
      <c r="K904" s="8">
        <f t="shared" si="86"/>
        <v>31.5</v>
      </c>
      <c r="L904" s="8">
        <f t="shared" si="87"/>
        <v>2.2050000000000001</v>
      </c>
      <c r="M904" s="24">
        <f t="shared" ref="M904:M967" si="89">ROUNDUP(K904+L904,2)</f>
        <v>33.71</v>
      </c>
      <c r="N904" s="24">
        <f t="shared" si="84"/>
        <v>168.54000000000002</v>
      </c>
      <c r="O904" s="24">
        <f t="shared" si="85"/>
        <v>168.54000000000002</v>
      </c>
      <c r="P904" s="203">
        <v>8.83</v>
      </c>
      <c r="Q904" s="8">
        <v>2.21</v>
      </c>
      <c r="R904" s="8">
        <f t="shared" si="88"/>
        <v>11.04</v>
      </c>
    </row>
    <row r="905" spans="1:18" ht="24" customHeight="1" x14ac:dyDescent="0.4">
      <c r="A905" s="10">
        <v>901</v>
      </c>
      <c r="B905" s="4">
        <v>5920006911</v>
      </c>
      <c r="C905" s="3" t="s">
        <v>38</v>
      </c>
      <c r="D905" s="5" t="s">
        <v>3734</v>
      </c>
      <c r="E905" s="5" t="s">
        <v>40</v>
      </c>
      <c r="F905" s="3" t="s">
        <v>18</v>
      </c>
      <c r="G905" s="154">
        <v>0</v>
      </c>
      <c r="H905" s="7">
        <f>G905*100/107-G905</f>
        <v>0</v>
      </c>
      <c r="I905" s="144">
        <v>13</v>
      </c>
      <c r="J905" s="7">
        <v>3.5</v>
      </c>
      <c r="K905" s="8">
        <f t="shared" si="86"/>
        <v>45.5</v>
      </c>
      <c r="L905" s="8">
        <f t="shared" si="87"/>
        <v>3.1850000000000005</v>
      </c>
      <c r="M905" s="24">
        <f t="shared" si="89"/>
        <v>48.69</v>
      </c>
      <c r="N905" s="24">
        <f t="shared" si="84"/>
        <v>48.69</v>
      </c>
      <c r="O905" s="24">
        <f t="shared" si="85"/>
        <v>48.69</v>
      </c>
      <c r="P905" s="203">
        <f>O905*100/107-O905</f>
        <v>-3.1853271028037327</v>
      </c>
      <c r="Q905" s="8">
        <v>3.19</v>
      </c>
      <c r="R905" s="8">
        <f t="shared" si="88"/>
        <v>4.6728971962672894E-3</v>
      </c>
    </row>
    <row r="906" spans="1:18" ht="24" customHeight="1" x14ac:dyDescent="0.4">
      <c r="A906" s="10">
        <v>902</v>
      </c>
      <c r="B906" s="4">
        <v>5920006912</v>
      </c>
      <c r="C906" s="3" t="s">
        <v>27</v>
      </c>
      <c r="D906" s="5" t="s">
        <v>28</v>
      </c>
      <c r="E906" s="5" t="s">
        <v>29</v>
      </c>
      <c r="F906" s="3" t="s">
        <v>3760</v>
      </c>
      <c r="G906" s="7">
        <v>44.95</v>
      </c>
      <c r="H906" s="7">
        <v>2.95</v>
      </c>
      <c r="I906" s="144">
        <v>2</v>
      </c>
      <c r="J906" s="7">
        <v>3.5</v>
      </c>
      <c r="K906" s="8">
        <f t="shared" si="86"/>
        <v>7</v>
      </c>
      <c r="L906" s="8">
        <f t="shared" si="87"/>
        <v>0.49000000000000005</v>
      </c>
      <c r="M906" s="24">
        <f t="shared" si="89"/>
        <v>7.49</v>
      </c>
      <c r="N906" s="24">
        <f t="shared" si="84"/>
        <v>52.440000000000005</v>
      </c>
      <c r="O906" s="24">
        <f t="shared" si="85"/>
        <v>52.440000000000005</v>
      </c>
      <c r="P906" s="203">
        <v>2.95</v>
      </c>
      <c r="Q906" s="8">
        <v>0.49</v>
      </c>
      <c r="R906" s="8">
        <f t="shared" si="88"/>
        <v>3.4400000000000004</v>
      </c>
    </row>
    <row r="907" spans="1:18" ht="24" customHeight="1" x14ac:dyDescent="0.4">
      <c r="A907" s="10">
        <v>903</v>
      </c>
      <c r="B907" s="4">
        <v>5920006913</v>
      </c>
      <c r="C907" s="3" t="s">
        <v>441</v>
      </c>
      <c r="D907" s="5" t="s">
        <v>3735</v>
      </c>
      <c r="E907" s="5" t="s">
        <v>2230</v>
      </c>
      <c r="F907" s="3" t="s">
        <v>3465</v>
      </c>
      <c r="G907" s="7">
        <v>67.41</v>
      </c>
      <c r="H907" s="7">
        <v>4.41</v>
      </c>
      <c r="I907" s="144">
        <v>18</v>
      </c>
      <c r="J907" s="7">
        <v>3.5</v>
      </c>
      <c r="K907" s="8">
        <f t="shared" si="86"/>
        <v>63</v>
      </c>
      <c r="L907" s="8">
        <f t="shared" si="87"/>
        <v>4.41</v>
      </c>
      <c r="M907" s="24">
        <f t="shared" si="89"/>
        <v>67.41</v>
      </c>
      <c r="N907" s="24">
        <f t="shared" si="84"/>
        <v>134.82</v>
      </c>
      <c r="O907" s="24">
        <f t="shared" si="85"/>
        <v>134.82</v>
      </c>
      <c r="P907" s="203">
        <v>4.41</v>
      </c>
      <c r="Q907" s="8">
        <v>4.41</v>
      </c>
      <c r="R907" s="8">
        <f t="shared" si="88"/>
        <v>8.82</v>
      </c>
    </row>
    <row r="908" spans="1:18" ht="24" customHeight="1" x14ac:dyDescent="0.4">
      <c r="A908" s="10">
        <v>904</v>
      </c>
      <c r="B908" s="4">
        <v>5920006914</v>
      </c>
      <c r="C908" s="3" t="s">
        <v>45</v>
      </c>
      <c r="D908" s="5" t="s">
        <v>3736</v>
      </c>
      <c r="E908" s="5" t="s">
        <v>46</v>
      </c>
      <c r="F908" s="11" t="s">
        <v>3760</v>
      </c>
      <c r="G908" s="7">
        <v>408.21</v>
      </c>
      <c r="H908" s="7">
        <v>26.71</v>
      </c>
      <c r="I908" s="144">
        <v>20</v>
      </c>
      <c r="J908" s="7">
        <v>3.5</v>
      </c>
      <c r="K908" s="8">
        <f t="shared" si="86"/>
        <v>70</v>
      </c>
      <c r="L908" s="8">
        <f t="shared" si="87"/>
        <v>4.9000000000000004</v>
      </c>
      <c r="M908" s="24">
        <f t="shared" si="89"/>
        <v>74.900000000000006</v>
      </c>
      <c r="N908" s="24">
        <f t="shared" si="84"/>
        <v>483.11</v>
      </c>
      <c r="O908" s="24">
        <f t="shared" si="85"/>
        <v>483.11</v>
      </c>
      <c r="P908" s="203">
        <v>26.71</v>
      </c>
      <c r="Q908" s="8">
        <v>4.9000000000000004</v>
      </c>
      <c r="R908" s="8">
        <f t="shared" si="88"/>
        <v>31.61</v>
      </c>
    </row>
    <row r="909" spans="1:18" ht="24" customHeight="1" x14ac:dyDescent="0.4">
      <c r="A909" s="10">
        <v>905</v>
      </c>
      <c r="B909" s="4">
        <v>5920006915</v>
      </c>
      <c r="C909" s="3" t="s">
        <v>50</v>
      </c>
      <c r="D909" s="5" t="s">
        <v>3737</v>
      </c>
      <c r="E909" s="5" t="s">
        <v>51</v>
      </c>
      <c r="F909" s="11" t="s">
        <v>3465</v>
      </c>
      <c r="G909" s="7">
        <v>89.88</v>
      </c>
      <c r="H909" s="7">
        <v>5.88</v>
      </c>
      <c r="I909" s="144">
        <v>20</v>
      </c>
      <c r="J909" s="7">
        <v>3.5</v>
      </c>
      <c r="K909" s="8">
        <f t="shared" si="86"/>
        <v>70</v>
      </c>
      <c r="L909" s="8">
        <f t="shared" si="87"/>
        <v>4.9000000000000004</v>
      </c>
      <c r="M909" s="24">
        <f t="shared" si="89"/>
        <v>74.900000000000006</v>
      </c>
      <c r="N909" s="24">
        <f t="shared" si="84"/>
        <v>164.78</v>
      </c>
      <c r="O909" s="24">
        <f t="shared" si="85"/>
        <v>164.78</v>
      </c>
      <c r="P909" s="203">
        <v>5.88</v>
      </c>
      <c r="Q909" s="8">
        <v>4.9000000000000004</v>
      </c>
      <c r="R909" s="8">
        <f t="shared" si="88"/>
        <v>10.780000000000001</v>
      </c>
    </row>
    <row r="910" spans="1:18" ht="24" customHeight="1" x14ac:dyDescent="0.4">
      <c r="A910" s="10">
        <v>906</v>
      </c>
      <c r="B910" s="4">
        <v>5920006916</v>
      </c>
      <c r="C910" s="3" t="s">
        <v>52</v>
      </c>
      <c r="D910" s="5" t="s">
        <v>3738</v>
      </c>
      <c r="E910" s="5" t="s">
        <v>53</v>
      </c>
      <c r="F910" s="3" t="s">
        <v>3761</v>
      </c>
      <c r="G910" s="7">
        <v>2906.14</v>
      </c>
      <c r="H910" s="7">
        <v>190.14</v>
      </c>
      <c r="I910" s="144">
        <v>121</v>
      </c>
      <c r="J910" s="7">
        <v>3.5</v>
      </c>
      <c r="K910" s="8">
        <f t="shared" si="86"/>
        <v>423.5</v>
      </c>
      <c r="L910" s="8">
        <f t="shared" si="87"/>
        <v>29.645000000000003</v>
      </c>
      <c r="M910" s="24">
        <f t="shared" si="89"/>
        <v>453.15</v>
      </c>
      <c r="N910" s="24">
        <f t="shared" si="84"/>
        <v>3359.29</v>
      </c>
      <c r="O910" s="24">
        <f t="shared" si="85"/>
        <v>3359.29</v>
      </c>
      <c r="P910" s="203">
        <v>190.14</v>
      </c>
      <c r="Q910" s="8">
        <v>29.65</v>
      </c>
      <c r="R910" s="8">
        <f t="shared" si="88"/>
        <v>219.79</v>
      </c>
    </row>
    <row r="911" spans="1:18" ht="24" customHeight="1" x14ac:dyDescent="0.4">
      <c r="A911" s="10">
        <v>907</v>
      </c>
      <c r="B911" s="4">
        <v>5920006917</v>
      </c>
      <c r="C911" s="3" t="s">
        <v>2365</v>
      </c>
      <c r="D911" s="5" t="s">
        <v>3739</v>
      </c>
      <c r="E911" s="5" t="s">
        <v>2656</v>
      </c>
      <c r="F911" s="11" t="s">
        <v>3483</v>
      </c>
      <c r="G911" s="7">
        <v>3346.96</v>
      </c>
      <c r="H911" s="7">
        <v>218.96</v>
      </c>
      <c r="I911" s="144">
        <v>29</v>
      </c>
      <c r="J911" s="7">
        <v>3.5</v>
      </c>
      <c r="K911" s="8">
        <f t="shared" si="86"/>
        <v>101.5</v>
      </c>
      <c r="L911" s="8">
        <f t="shared" si="87"/>
        <v>7.1050000000000004</v>
      </c>
      <c r="M911" s="24">
        <f t="shared" si="89"/>
        <v>108.61</v>
      </c>
      <c r="N911" s="24">
        <f t="shared" si="84"/>
        <v>3455.57</v>
      </c>
      <c r="O911" s="24">
        <f t="shared" si="85"/>
        <v>3455.57</v>
      </c>
      <c r="P911" s="203">
        <v>218.96</v>
      </c>
      <c r="Q911" s="8">
        <v>7.11</v>
      </c>
      <c r="R911" s="8">
        <f t="shared" si="88"/>
        <v>226.07000000000002</v>
      </c>
    </row>
    <row r="912" spans="1:18" ht="24" customHeight="1" x14ac:dyDescent="0.4">
      <c r="A912" s="10">
        <v>908</v>
      </c>
      <c r="B912" s="4">
        <v>5920006918</v>
      </c>
      <c r="C912" s="3" t="s">
        <v>54</v>
      </c>
      <c r="D912" s="5" t="s">
        <v>55</v>
      </c>
      <c r="E912" s="5" t="s">
        <v>56</v>
      </c>
      <c r="F912" s="11" t="s">
        <v>3760</v>
      </c>
      <c r="G912" s="7">
        <v>1134.76</v>
      </c>
      <c r="H912" s="7">
        <v>74.260000000000005</v>
      </c>
      <c r="I912" s="144">
        <v>40</v>
      </c>
      <c r="J912" s="7">
        <v>3.5</v>
      </c>
      <c r="K912" s="8">
        <f t="shared" si="86"/>
        <v>140</v>
      </c>
      <c r="L912" s="8">
        <f t="shared" si="87"/>
        <v>9.8000000000000007</v>
      </c>
      <c r="M912" s="24">
        <f t="shared" si="89"/>
        <v>149.80000000000001</v>
      </c>
      <c r="N912" s="24">
        <f t="shared" si="84"/>
        <v>1284.56</v>
      </c>
      <c r="O912" s="24">
        <f t="shared" si="85"/>
        <v>1284.56</v>
      </c>
      <c r="P912" s="203">
        <v>74.260000000000005</v>
      </c>
      <c r="Q912" s="8">
        <v>9.8000000000000007</v>
      </c>
      <c r="R912" s="8">
        <f t="shared" si="88"/>
        <v>84.06</v>
      </c>
    </row>
    <row r="913" spans="1:18" ht="24" customHeight="1" x14ac:dyDescent="0.4">
      <c r="A913" s="10">
        <v>909</v>
      </c>
      <c r="B913" s="4">
        <v>5920006919</v>
      </c>
      <c r="C913" s="3" t="s">
        <v>57</v>
      </c>
      <c r="D913" s="5" t="s">
        <v>3740</v>
      </c>
      <c r="E913" s="5" t="s">
        <v>58</v>
      </c>
      <c r="F913" s="3" t="s">
        <v>3761</v>
      </c>
      <c r="G913" s="7">
        <v>741.52</v>
      </c>
      <c r="H913" s="7">
        <v>48.52</v>
      </c>
      <c r="I913" s="144">
        <v>35</v>
      </c>
      <c r="J913" s="7">
        <v>3.5</v>
      </c>
      <c r="K913" s="8">
        <f t="shared" si="86"/>
        <v>122.5</v>
      </c>
      <c r="L913" s="8">
        <f t="shared" si="87"/>
        <v>8.5750000000000011</v>
      </c>
      <c r="M913" s="24">
        <f t="shared" si="89"/>
        <v>131.07999999999998</v>
      </c>
      <c r="N913" s="24">
        <f t="shared" si="84"/>
        <v>872.59999999999991</v>
      </c>
      <c r="O913" s="24">
        <f t="shared" si="85"/>
        <v>872.59999999999991</v>
      </c>
      <c r="P913" s="203">
        <v>48.52</v>
      </c>
      <c r="Q913" s="8">
        <v>8.58</v>
      </c>
      <c r="R913" s="8">
        <f t="shared" si="88"/>
        <v>57.1</v>
      </c>
    </row>
    <row r="914" spans="1:18" ht="24" customHeight="1" x14ac:dyDescent="0.4">
      <c r="A914" s="10">
        <v>910</v>
      </c>
      <c r="B914" s="4">
        <v>5920006920</v>
      </c>
      <c r="C914" s="3" t="s">
        <v>953</v>
      </c>
      <c r="D914" s="5" t="s">
        <v>3741</v>
      </c>
      <c r="E914" s="5" t="s">
        <v>954</v>
      </c>
      <c r="F914" s="3" t="s">
        <v>3465</v>
      </c>
      <c r="G914" s="7">
        <v>116.1</v>
      </c>
      <c r="H914" s="7">
        <v>7.6</v>
      </c>
      <c r="I914" s="144">
        <v>38</v>
      </c>
      <c r="J914" s="7">
        <v>3.5</v>
      </c>
      <c r="K914" s="8">
        <f t="shared" si="86"/>
        <v>133</v>
      </c>
      <c r="L914" s="8">
        <f t="shared" si="87"/>
        <v>9.31</v>
      </c>
      <c r="M914" s="24">
        <f t="shared" si="89"/>
        <v>142.31</v>
      </c>
      <c r="N914" s="24">
        <f t="shared" si="84"/>
        <v>258.40999999999997</v>
      </c>
      <c r="O914" s="24">
        <f t="shared" si="85"/>
        <v>258.40999999999997</v>
      </c>
      <c r="P914" s="203">
        <v>7.6</v>
      </c>
      <c r="Q914" s="8">
        <v>9.31</v>
      </c>
      <c r="R914" s="8">
        <f t="shared" si="88"/>
        <v>16.91</v>
      </c>
    </row>
    <row r="915" spans="1:18" ht="24" customHeight="1" x14ac:dyDescent="0.4">
      <c r="A915" s="10">
        <v>911</v>
      </c>
      <c r="B915" s="4">
        <v>5920006921</v>
      </c>
      <c r="C915" s="3" t="s">
        <v>771</v>
      </c>
      <c r="D915" s="5" t="s">
        <v>3742</v>
      </c>
      <c r="E915" s="5" t="s">
        <v>773</v>
      </c>
      <c r="F915" s="11" t="s">
        <v>3464</v>
      </c>
      <c r="G915" s="7">
        <v>434.43</v>
      </c>
      <c r="H915" s="7">
        <v>28.43</v>
      </c>
      <c r="I915" s="144">
        <v>20</v>
      </c>
      <c r="J915" s="7">
        <v>3.5</v>
      </c>
      <c r="K915" s="8">
        <f t="shared" si="86"/>
        <v>70</v>
      </c>
      <c r="L915" s="8">
        <f t="shared" si="87"/>
        <v>4.9000000000000004</v>
      </c>
      <c r="M915" s="24">
        <f t="shared" si="89"/>
        <v>74.900000000000006</v>
      </c>
      <c r="N915" s="24">
        <f t="shared" si="84"/>
        <v>509.33000000000004</v>
      </c>
      <c r="O915" s="24">
        <f t="shared" si="85"/>
        <v>509.33000000000004</v>
      </c>
      <c r="P915" s="203">
        <v>28.43</v>
      </c>
      <c r="Q915" s="8">
        <v>4.9000000000000004</v>
      </c>
      <c r="R915" s="8">
        <f t="shared" si="88"/>
        <v>33.33</v>
      </c>
    </row>
    <row r="916" spans="1:18" ht="24" customHeight="1" x14ac:dyDescent="0.4">
      <c r="A916" s="10">
        <v>912</v>
      </c>
      <c r="B916" s="4">
        <v>5920006922</v>
      </c>
      <c r="C916" s="3" t="s">
        <v>774</v>
      </c>
      <c r="D916" s="5" t="s">
        <v>775</v>
      </c>
      <c r="E916" s="5" t="s">
        <v>776</v>
      </c>
      <c r="F916" s="11" t="s">
        <v>3464</v>
      </c>
      <c r="G916" s="7">
        <v>303.35000000000002</v>
      </c>
      <c r="H916" s="7">
        <v>19.850000000000001</v>
      </c>
      <c r="I916" s="144">
        <v>15</v>
      </c>
      <c r="J916" s="7">
        <v>3.5</v>
      </c>
      <c r="K916" s="8">
        <f t="shared" si="86"/>
        <v>52.5</v>
      </c>
      <c r="L916" s="8">
        <f t="shared" si="87"/>
        <v>3.6750000000000003</v>
      </c>
      <c r="M916" s="24">
        <f t="shared" si="89"/>
        <v>56.18</v>
      </c>
      <c r="N916" s="24">
        <f t="shared" si="84"/>
        <v>359.53000000000003</v>
      </c>
      <c r="O916" s="24">
        <f t="shared" si="85"/>
        <v>359.53000000000003</v>
      </c>
      <c r="P916" s="203">
        <v>19.850000000000001</v>
      </c>
      <c r="Q916" s="8">
        <v>3.68</v>
      </c>
      <c r="R916" s="8">
        <f t="shared" si="88"/>
        <v>23.53</v>
      </c>
    </row>
    <row r="917" spans="1:18" ht="24" customHeight="1" x14ac:dyDescent="0.4">
      <c r="A917" s="10">
        <v>913</v>
      </c>
      <c r="B917" s="4">
        <v>5920006923</v>
      </c>
      <c r="C917" s="3" t="s">
        <v>777</v>
      </c>
      <c r="D917" s="5" t="s">
        <v>3743</v>
      </c>
      <c r="E917" s="5" t="s">
        <v>778</v>
      </c>
      <c r="F917" s="3" t="s">
        <v>3465</v>
      </c>
      <c r="G917" s="7">
        <v>18.73</v>
      </c>
      <c r="H917" s="7">
        <v>1.23</v>
      </c>
      <c r="I917" s="144">
        <v>3</v>
      </c>
      <c r="J917" s="7">
        <v>3.5</v>
      </c>
      <c r="K917" s="8">
        <f t="shared" si="86"/>
        <v>10.5</v>
      </c>
      <c r="L917" s="8">
        <f t="shared" si="87"/>
        <v>0.7350000000000001</v>
      </c>
      <c r="M917" s="24">
        <f t="shared" si="89"/>
        <v>11.24</v>
      </c>
      <c r="N917" s="24">
        <f t="shared" si="84"/>
        <v>29.97</v>
      </c>
      <c r="O917" s="24">
        <f t="shared" si="85"/>
        <v>29.97</v>
      </c>
      <c r="P917" s="203">
        <v>1.23</v>
      </c>
      <c r="Q917" s="8">
        <v>0.74</v>
      </c>
      <c r="R917" s="8">
        <f t="shared" si="88"/>
        <v>1.97</v>
      </c>
    </row>
    <row r="918" spans="1:18" ht="24" customHeight="1" x14ac:dyDescent="0.4">
      <c r="A918" s="10">
        <v>914</v>
      </c>
      <c r="B918" s="4">
        <v>5920006924</v>
      </c>
      <c r="C918" s="3" t="s">
        <v>779</v>
      </c>
      <c r="D918" s="5" t="s">
        <v>3744</v>
      </c>
      <c r="E918" s="5" t="s">
        <v>780</v>
      </c>
      <c r="F918" s="3" t="s">
        <v>3465</v>
      </c>
      <c r="G918" s="7">
        <v>67.41</v>
      </c>
      <c r="H918" s="7">
        <v>4.41</v>
      </c>
      <c r="I918" s="144">
        <v>22</v>
      </c>
      <c r="J918" s="7">
        <v>3.5</v>
      </c>
      <c r="K918" s="8">
        <f t="shared" si="86"/>
        <v>77</v>
      </c>
      <c r="L918" s="8">
        <f t="shared" si="87"/>
        <v>5.3900000000000006</v>
      </c>
      <c r="M918" s="24">
        <f t="shared" si="89"/>
        <v>82.39</v>
      </c>
      <c r="N918" s="24">
        <f t="shared" si="84"/>
        <v>149.80000000000001</v>
      </c>
      <c r="O918" s="24">
        <f t="shared" si="85"/>
        <v>149.80000000000001</v>
      </c>
      <c r="P918" s="203">
        <v>4.41</v>
      </c>
      <c r="Q918" s="8">
        <v>5.39</v>
      </c>
      <c r="R918" s="8">
        <f t="shared" si="88"/>
        <v>9.8000000000000007</v>
      </c>
    </row>
    <row r="919" spans="1:18" ht="24" customHeight="1" x14ac:dyDescent="0.4">
      <c r="A919" s="10">
        <v>915</v>
      </c>
      <c r="B919" s="4">
        <v>5920006925</v>
      </c>
      <c r="C919" s="3" t="s">
        <v>781</v>
      </c>
      <c r="D919" s="5" t="s">
        <v>782</v>
      </c>
      <c r="E919" s="5" t="s">
        <v>783</v>
      </c>
      <c r="F919" s="11" t="s">
        <v>3467</v>
      </c>
      <c r="G919" s="7">
        <v>138.58000000000001</v>
      </c>
      <c r="H919" s="7">
        <v>9.08</v>
      </c>
      <c r="I919" s="144">
        <v>11</v>
      </c>
      <c r="J919" s="7">
        <v>3.5</v>
      </c>
      <c r="K919" s="8">
        <f t="shared" si="86"/>
        <v>38.5</v>
      </c>
      <c r="L919" s="8">
        <f t="shared" si="87"/>
        <v>2.6950000000000003</v>
      </c>
      <c r="M919" s="24">
        <f t="shared" si="89"/>
        <v>41.199999999999996</v>
      </c>
      <c r="N919" s="24">
        <f t="shared" si="84"/>
        <v>179.78</v>
      </c>
      <c r="O919" s="24">
        <f t="shared" si="85"/>
        <v>179.78</v>
      </c>
      <c r="P919" s="203">
        <v>9.08</v>
      </c>
      <c r="Q919" s="8">
        <v>2.7</v>
      </c>
      <c r="R919" s="8">
        <f t="shared" si="88"/>
        <v>11.780000000000001</v>
      </c>
    </row>
    <row r="920" spans="1:18" ht="24" customHeight="1" x14ac:dyDescent="0.4">
      <c r="A920" s="10">
        <v>916</v>
      </c>
      <c r="B920" s="4">
        <v>5920006926</v>
      </c>
      <c r="C920" s="3" t="s">
        <v>2427</v>
      </c>
      <c r="D920" s="5" t="s">
        <v>2754</v>
      </c>
      <c r="E920" s="5" t="s">
        <v>2755</v>
      </c>
      <c r="F920" s="3" t="s">
        <v>18</v>
      </c>
      <c r="G920" s="7">
        <v>0</v>
      </c>
      <c r="H920" s="7">
        <v>0</v>
      </c>
      <c r="I920" s="144">
        <v>3</v>
      </c>
      <c r="J920" s="7">
        <v>3.5</v>
      </c>
      <c r="K920" s="8">
        <f t="shared" si="86"/>
        <v>10.5</v>
      </c>
      <c r="L920" s="8">
        <f t="shared" si="87"/>
        <v>0.7350000000000001</v>
      </c>
      <c r="M920" s="24">
        <f t="shared" si="89"/>
        <v>11.24</v>
      </c>
      <c r="N920" s="24">
        <f t="shared" si="84"/>
        <v>11.24</v>
      </c>
      <c r="O920" s="24">
        <f t="shared" si="85"/>
        <v>11.24</v>
      </c>
      <c r="P920" s="203">
        <v>0</v>
      </c>
      <c r="Q920" s="8">
        <v>0.74</v>
      </c>
      <c r="R920" s="8">
        <f t="shared" si="88"/>
        <v>0.74</v>
      </c>
    </row>
    <row r="921" spans="1:18" ht="24" customHeight="1" x14ac:dyDescent="0.4">
      <c r="A921" s="10">
        <v>917</v>
      </c>
      <c r="B921" s="4">
        <v>5920006927</v>
      </c>
      <c r="C921" s="3" t="s">
        <v>804</v>
      </c>
      <c r="D921" s="5" t="s">
        <v>3745</v>
      </c>
      <c r="E921" s="5" t="s">
        <v>805</v>
      </c>
      <c r="F921" s="11" t="s">
        <v>3465</v>
      </c>
      <c r="G921" s="7">
        <v>176.02</v>
      </c>
      <c r="H921" s="7">
        <v>11.52</v>
      </c>
      <c r="I921" s="144">
        <v>38</v>
      </c>
      <c r="J921" s="7">
        <v>3.5</v>
      </c>
      <c r="K921" s="8">
        <f t="shared" si="86"/>
        <v>133</v>
      </c>
      <c r="L921" s="8">
        <f t="shared" si="87"/>
        <v>9.31</v>
      </c>
      <c r="M921" s="24">
        <f t="shared" si="89"/>
        <v>142.31</v>
      </c>
      <c r="N921" s="24">
        <f t="shared" si="84"/>
        <v>318.33000000000004</v>
      </c>
      <c r="O921" s="24">
        <f t="shared" si="85"/>
        <v>318.33000000000004</v>
      </c>
      <c r="P921" s="203">
        <v>11.52</v>
      </c>
      <c r="Q921" s="8">
        <v>9.31</v>
      </c>
      <c r="R921" s="8">
        <f t="shared" si="88"/>
        <v>20.83</v>
      </c>
    </row>
    <row r="922" spans="1:18" ht="24" customHeight="1" x14ac:dyDescent="0.4">
      <c r="A922" s="10">
        <v>918</v>
      </c>
      <c r="B922" s="4">
        <v>5920006928</v>
      </c>
      <c r="C922" s="3" t="s">
        <v>806</v>
      </c>
      <c r="D922" s="5" t="s">
        <v>3746</v>
      </c>
      <c r="E922" s="5" t="s">
        <v>807</v>
      </c>
      <c r="F922" s="11" t="s">
        <v>3465</v>
      </c>
      <c r="G922" s="7">
        <v>59.92</v>
      </c>
      <c r="H922" s="7">
        <v>3.92</v>
      </c>
      <c r="I922" s="144">
        <v>16</v>
      </c>
      <c r="J922" s="7">
        <v>3.5</v>
      </c>
      <c r="K922" s="8">
        <f t="shared" si="86"/>
        <v>56</v>
      </c>
      <c r="L922" s="8">
        <f t="shared" si="87"/>
        <v>3.9200000000000004</v>
      </c>
      <c r="M922" s="24">
        <f t="shared" si="89"/>
        <v>59.92</v>
      </c>
      <c r="N922" s="24">
        <f t="shared" si="84"/>
        <v>119.84</v>
      </c>
      <c r="O922" s="24">
        <f t="shared" si="85"/>
        <v>119.84</v>
      </c>
      <c r="P922" s="203">
        <v>3.92</v>
      </c>
      <c r="Q922" s="8">
        <v>3.92</v>
      </c>
      <c r="R922" s="8">
        <f t="shared" si="88"/>
        <v>7.84</v>
      </c>
    </row>
    <row r="923" spans="1:18" ht="24" customHeight="1" x14ac:dyDescent="0.4">
      <c r="A923" s="10">
        <v>919</v>
      </c>
      <c r="B923" s="4">
        <v>5920006929</v>
      </c>
      <c r="C923" s="3" t="s">
        <v>808</v>
      </c>
      <c r="D923" s="5" t="s">
        <v>809</v>
      </c>
      <c r="E923" s="5" t="s">
        <v>810</v>
      </c>
      <c r="F923" s="11" t="s">
        <v>18</v>
      </c>
      <c r="G923" s="154">
        <v>0</v>
      </c>
      <c r="H923" s="7">
        <v>0</v>
      </c>
      <c r="I923" s="144">
        <v>64</v>
      </c>
      <c r="J923" s="7">
        <v>3.5</v>
      </c>
      <c r="K923" s="8">
        <f t="shared" si="86"/>
        <v>224</v>
      </c>
      <c r="L923" s="8">
        <f t="shared" si="87"/>
        <v>15.680000000000001</v>
      </c>
      <c r="M923" s="24">
        <f t="shared" si="89"/>
        <v>239.68</v>
      </c>
      <c r="N923" s="24">
        <f t="shared" si="84"/>
        <v>239.68</v>
      </c>
      <c r="O923" s="24">
        <f t="shared" si="85"/>
        <v>239.68</v>
      </c>
      <c r="P923" s="203">
        <v>0</v>
      </c>
      <c r="Q923" s="8">
        <v>15.68</v>
      </c>
      <c r="R923" s="8">
        <f t="shared" si="88"/>
        <v>15.68</v>
      </c>
    </row>
    <row r="924" spans="1:18" ht="23.25" customHeight="1" x14ac:dyDescent="0.4">
      <c r="A924" s="10">
        <v>920</v>
      </c>
      <c r="B924" s="4">
        <v>5920006930</v>
      </c>
      <c r="C924" s="3" t="s">
        <v>811</v>
      </c>
      <c r="D924" s="5" t="s">
        <v>812</v>
      </c>
      <c r="E924" s="5" t="s">
        <v>813</v>
      </c>
      <c r="F924" s="11" t="s">
        <v>3465</v>
      </c>
      <c r="G924" s="7">
        <v>116.1</v>
      </c>
      <c r="H924" s="7">
        <v>7.6</v>
      </c>
      <c r="I924" s="144">
        <v>36</v>
      </c>
      <c r="J924" s="7">
        <v>3.5</v>
      </c>
      <c r="K924" s="8">
        <f t="shared" si="86"/>
        <v>126</v>
      </c>
      <c r="L924" s="8">
        <f t="shared" si="87"/>
        <v>8.82</v>
      </c>
      <c r="M924" s="24">
        <f t="shared" si="89"/>
        <v>134.82</v>
      </c>
      <c r="N924" s="24">
        <f t="shared" si="84"/>
        <v>250.92</v>
      </c>
      <c r="O924" s="24">
        <f t="shared" si="85"/>
        <v>250.92</v>
      </c>
      <c r="P924" s="203">
        <v>7.6</v>
      </c>
      <c r="Q924" s="8">
        <v>8.82</v>
      </c>
      <c r="R924" s="8">
        <f t="shared" si="88"/>
        <v>16.420000000000002</v>
      </c>
    </row>
    <row r="925" spans="1:18" ht="24" customHeight="1" x14ac:dyDescent="0.4">
      <c r="A925" s="10">
        <v>921</v>
      </c>
      <c r="B925" s="4">
        <v>5920006931</v>
      </c>
      <c r="C925" s="3" t="s">
        <v>814</v>
      </c>
      <c r="D925" s="5" t="s">
        <v>815</v>
      </c>
      <c r="E925" s="5" t="s">
        <v>816</v>
      </c>
      <c r="F925" s="3" t="s">
        <v>18</v>
      </c>
      <c r="G925" s="154">
        <v>0</v>
      </c>
      <c r="H925" s="7">
        <v>0</v>
      </c>
      <c r="I925" s="144">
        <v>34</v>
      </c>
      <c r="J925" s="7">
        <v>3.5</v>
      </c>
      <c r="K925" s="8">
        <f t="shared" si="86"/>
        <v>119</v>
      </c>
      <c r="L925" s="8">
        <f t="shared" si="87"/>
        <v>8.33</v>
      </c>
      <c r="M925" s="24">
        <f t="shared" si="89"/>
        <v>127.33</v>
      </c>
      <c r="N925" s="24">
        <f t="shared" si="84"/>
        <v>127.33</v>
      </c>
      <c r="O925" s="24">
        <f t="shared" si="85"/>
        <v>127.33</v>
      </c>
      <c r="P925" s="203">
        <v>0</v>
      </c>
      <c r="Q925" s="8">
        <v>8.33</v>
      </c>
      <c r="R925" s="8">
        <f t="shared" si="88"/>
        <v>8.33</v>
      </c>
    </row>
    <row r="926" spans="1:18" ht="24" customHeight="1" x14ac:dyDescent="0.4">
      <c r="A926" s="10">
        <v>922</v>
      </c>
      <c r="B926" s="4">
        <v>5920006932</v>
      </c>
      <c r="C926" s="3" t="s">
        <v>69</v>
      </c>
      <c r="D926" s="5" t="s">
        <v>2172</v>
      </c>
      <c r="E926" s="5" t="s">
        <v>70</v>
      </c>
      <c r="F926" s="3" t="s">
        <v>3468</v>
      </c>
      <c r="G926" s="7">
        <v>93.63</v>
      </c>
      <c r="H926" s="7">
        <v>6.13</v>
      </c>
      <c r="I926" s="144">
        <v>7</v>
      </c>
      <c r="J926" s="7">
        <v>3.5</v>
      </c>
      <c r="K926" s="8">
        <f t="shared" si="86"/>
        <v>24.5</v>
      </c>
      <c r="L926" s="8">
        <f t="shared" si="87"/>
        <v>1.7150000000000001</v>
      </c>
      <c r="M926" s="24">
        <f t="shared" si="89"/>
        <v>26.220000000000002</v>
      </c>
      <c r="N926" s="24">
        <f t="shared" si="84"/>
        <v>119.85</v>
      </c>
      <c r="O926" s="24">
        <f t="shared" si="85"/>
        <v>119.85</v>
      </c>
      <c r="P926" s="203">
        <v>6.13</v>
      </c>
      <c r="Q926" s="8">
        <v>1.72</v>
      </c>
      <c r="R926" s="8">
        <f t="shared" si="88"/>
        <v>7.85</v>
      </c>
    </row>
    <row r="927" spans="1:18" ht="24" customHeight="1" x14ac:dyDescent="0.4">
      <c r="A927" s="10">
        <v>923</v>
      </c>
      <c r="B927" s="4">
        <v>5920006933</v>
      </c>
      <c r="C927" s="3" t="s">
        <v>3115</v>
      </c>
      <c r="D927" s="5" t="s">
        <v>3747</v>
      </c>
      <c r="E927" s="5" t="s">
        <v>1309</v>
      </c>
      <c r="F927" s="3" t="s">
        <v>3464</v>
      </c>
      <c r="G927" s="7">
        <v>127.34</v>
      </c>
      <c r="H927" s="7">
        <v>8.34</v>
      </c>
      <c r="I927" s="144">
        <v>7</v>
      </c>
      <c r="J927" s="7">
        <v>3.5</v>
      </c>
      <c r="K927" s="8">
        <f t="shared" si="86"/>
        <v>24.5</v>
      </c>
      <c r="L927" s="8">
        <f t="shared" si="87"/>
        <v>1.7150000000000001</v>
      </c>
      <c r="M927" s="24">
        <f t="shared" si="89"/>
        <v>26.220000000000002</v>
      </c>
      <c r="N927" s="24">
        <f t="shared" si="84"/>
        <v>153.56</v>
      </c>
      <c r="O927" s="24">
        <f t="shared" si="85"/>
        <v>153.56</v>
      </c>
      <c r="P927" s="203">
        <v>8.34</v>
      </c>
      <c r="Q927" s="8">
        <v>1.72</v>
      </c>
      <c r="R927" s="8">
        <f t="shared" si="88"/>
        <v>10.06</v>
      </c>
    </row>
    <row r="928" spans="1:18" ht="24" customHeight="1" x14ac:dyDescent="0.4">
      <c r="A928" s="10">
        <v>924</v>
      </c>
      <c r="B928" s="4">
        <v>5920006934</v>
      </c>
      <c r="C928" s="3" t="s">
        <v>66</v>
      </c>
      <c r="D928" s="5" t="s">
        <v>67</v>
      </c>
      <c r="E928" s="5" t="s">
        <v>68</v>
      </c>
      <c r="F928" s="3" t="s">
        <v>3465</v>
      </c>
      <c r="G928" s="7">
        <v>269.64999999999998</v>
      </c>
      <c r="H928" s="7">
        <v>17.649999999999999</v>
      </c>
      <c r="I928" s="144">
        <v>29</v>
      </c>
      <c r="J928" s="7">
        <v>3.5</v>
      </c>
      <c r="K928" s="8">
        <f t="shared" si="86"/>
        <v>101.5</v>
      </c>
      <c r="L928" s="8">
        <f t="shared" si="87"/>
        <v>7.1050000000000004</v>
      </c>
      <c r="M928" s="24">
        <f t="shared" si="89"/>
        <v>108.61</v>
      </c>
      <c r="N928" s="24">
        <f t="shared" si="84"/>
        <v>378.26</v>
      </c>
      <c r="O928" s="24">
        <f t="shared" si="85"/>
        <v>378.26</v>
      </c>
      <c r="P928" s="203">
        <v>17.649999999999999</v>
      </c>
      <c r="Q928" s="8">
        <v>7.11</v>
      </c>
      <c r="R928" s="8">
        <f t="shared" si="88"/>
        <v>24.759999999999998</v>
      </c>
    </row>
    <row r="929" spans="1:18" ht="24" customHeight="1" x14ac:dyDescent="0.4">
      <c r="A929" s="10">
        <v>925</v>
      </c>
      <c r="B929" s="4">
        <v>5920006935</v>
      </c>
      <c r="C929" s="3" t="s">
        <v>2169</v>
      </c>
      <c r="D929" s="5" t="s">
        <v>2358</v>
      </c>
      <c r="E929" s="5" t="s">
        <v>2359</v>
      </c>
      <c r="F929" s="3" t="s">
        <v>18</v>
      </c>
      <c r="G929" s="7">
        <v>0</v>
      </c>
      <c r="H929" s="7">
        <v>0</v>
      </c>
      <c r="I929" s="144">
        <v>33</v>
      </c>
      <c r="J929" s="7">
        <v>3.5</v>
      </c>
      <c r="K929" s="8">
        <f t="shared" si="86"/>
        <v>115.5</v>
      </c>
      <c r="L929" s="8">
        <f t="shared" si="87"/>
        <v>8.0850000000000009</v>
      </c>
      <c r="M929" s="24">
        <f t="shared" si="89"/>
        <v>123.59</v>
      </c>
      <c r="N929" s="24">
        <f t="shared" si="84"/>
        <v>123.59</v>
      </c>
      <c r="O929" s="24">
        <f t="shared" si="85"/>
        <v>123.59</v>
      </c>
      <c r="P929" s="203">
        <v>0</v>
      </c>
      <c r="Q929" s="8">
        <v>8.09</v>
      </c>
      <c r="R929" s="8">
        <f t="shared" si="88"/>
        <v>8.09</v>
      </c>
    </row>
    <row r="930" spans="1:18" ht="24" customHeight="1" x14ac:dyDescent="0.4">
      <c r="A930" s="10">
        <v>926</v>
      </c>
      <c r="B930" s="4">
        <v>5920006936</v>
      </c>
      <c r="C930" s="3" t="s">
        <v>1315</v>
      </c>
      <c r="D930" s="5" t="s">
        <v>1316</v>
      </c>
      <c r="E930" s="5" t="s">
        <v>1317</v>
      </c>
      <c r="F930" s="32" t="s">
        <v>18</v>
      </c>
      <c r="G930" s="2">
        <v>0</v>
      </c>
      <c r="H930" s="7">
        <v>0</v>
      </c>
      <c r="I930" s="144">
        <v>48</v>
      </c>
      <c r="J930" s="7">
        <v>3.5</v>
      </c>
      <c r="K930" s="8">
        <f t="shared" si="86"/>
        <v>168</v>
      </c>
      <c r="L930" s="8">
        <f t="shared" si="87"/>
        <v>11.760000000000002</v>
      </c>
      <c r="M930" s="8">
        <f t="shared" si="89"/>
        <v>179.76</v>
      </c>
      <c r="N930" s="8">
        <f t="shared" si="84"/>
        <v>179.76</v>
      </c>
      <c r="O930" s="24">
        <f t="shared" si="85"/>
        <v>179.76</v>
      </c>
      <c r="P930" s="203">
        <v>0</v>
      </c>
      <c r="Q930" s="8">
        <v>11.76</v>
      </c>
      <c r="R930" s="8">
        <f t="shared" si="88"/>
        <v>11.76</v>
      </c>
    </row>
    <row r="931" spans="1:18" ht="24" customHeight="1" x14ac:dyDescent="0.4">
      <c r="A931" s="10">
        <v>927</v>
      </c>
      <c r="B931" s="4">
        <v>5920006937</v>
      </c>
      <c r="C931" s="3" t="s">
        <v>1320</v>
      </c>
      <c r="D931" s="5" t="s">
        <v>1321</v>
      </c>
      <c r="E931" s="5" t="s">
        <v>1322</v>
      </c>
      <c r="F931" s="3" t="s">
        <v>3464</v>
      </c>
      <c r="G931" s="2">
        <v>123.6</v>
      </c>
      <c r="H931" s="7">
        <v>8.1</v>
      </c>
      <c r="I931" s="144">
        <v>6</v>
      </c>
      <c r="J931" s="7">
        <v>3.5</v>
      </c>
      <c r="K931" s="8">
        <f t="shared" si="86"/>
        <v>21</v>
      </c>
      <c r="L931" s="8">
        <f t="shared" si="87"/>
        <v>1.4700000000000002</v>
      </c>
      <c r="M931" s="8">
        <f t="shared" si="89"/>
        <v>22.47</v>
      </c>
      <c r="N931" s="8">
        <f t="shared" si="84"/>
        <v>146.07</v>
      </c>
      <c r="O931" s="24">
        <f t="shared" si="85"/>
        <v>146.07</v>
      </c>
      <c r="P931" s="203">
        <v>8.1</v>
      </c>
      <c r="Q931" s="8">
        <v>1.47</v>
      </c>
      <c r="R931" s="8">
        <f t="shared" si="88"/>
        <v>9.57</v>
      </c>
    </row>
    <row r="932" spans="1:18" ht="24.75" customHeight="1" x14ac:dyDescent="0.4">
      <c r="A932" s="10">
        <v>928</v>
      </c>
      <c r="B932" s="4">
        <v>5920006938</v>
      </c>
      <c r="C932" s="3" t="s">
        <v>1323</v>
      </c>
      <c r="D932" s="5" t="s">
        <v>3748</v>
      </c>
      <c r="E932" s="5" t="s">
        <v>1324</v>
      </c>
      <c r="F932" s="10" t="s">
        <v>3471</v>
      </c>
      <c r="G932" s="78">
        <v>33.71</v>
      </c>
      <c r="H932" s="7">
        <v>2.21</v>
      </c>
      <c r="I932" s="144">
        <v>5</v>
      </c>
      <c r="J932" s="7">
        <v>3.5</v>
      </c>
      <c r="K932" s="8">
        <f t="shared" si="86"/>
        <v>17.5</v>
      </c>
      <c r="L932" s="8">
        <f t="shared" si="87"/>
        <v>1.2250000000000001</v>
      </c>
      <c r="M932" s="8">
        <f t="shared" si="89"/>
        <v>18.73</v>
      </c>
      <c r="N932" s="8">
        <f t="shared" si="84"/>
        <v>52.44</v>
      </c>
      <c r="O932" s="24">
        <f t="shared" si="85"/>
        <v>52.44</v>
      </c>
      <c r="P932" s="203">
        <v>2.21</v>
      </c>
      <c r="Q932" s="8">
        <v>1.23</v>
      </c>
      <c r="R932" s="8">
        <f t="shared" si="88"/>
        <v>3.44</v>
      </c>
    </row>
    <row r="933" spans="1:18" ht="24" customHeight="1" x14ac:dyDescent="0.4">
      <c r="A933" s="10">
        <v>929</v>
      </c>
      <c r="B933" s="4">
        <v>5920006939</v>
      </c>
      <c r="C933" s="3" t="s">
        <v>1325</v>
      </c>
      <c r="D933" s="5" t="s">
        <v>3749</v>
      </c>
      <c r="E933" s="5" t="s">
        <v>1326</v>
      </c>
      <c r="F933" s="3" t="s">
        <v>18</v>
      </c>
      <c r="G933" s="7">
        <v>0</v>
      </c>
      <c r="H933" s="7">
        <v>0</v>
      </c>
      <c r="I933" s="144">
        <v>33</v>
      </c>
      <c r="J933" s="7">
        <v>3.5</v>
      </c>
      <c r="K933" s="8">
        <f t="shared" si="86"/>
        <v>115.5</v>
      </c>
      <c r="L933" s="8">
        <f t="shared" si="87"/>
        <v>8.0850000000000009</v>
      </c>
      <c r="M933" s="8">
        <f t="shared" si="89"/>
        <v>123.59</v>
      </c>
      <c r="N933" s="8">
        <f t="shared" si="84"/>
        <v>123.59</v>
      </c>
      <c r="O933" s="24">
        <f t="shared" si="85"/>
        <v>123.59</v>
      </c>
      <c r="P933" s="203">
        <v>0</v>
      </c>
      <c r="Q933" s="8">
        <v>8.09</v>
      </c>
      <c r="R933" s="8">
        <f t="shared" si="88"/>
        <v>8.09</v>
      </c>
    </row>
    <row r="934" spans="1:18" ht="24" customHeight="1" x14ac:dyDescent="0.4">
      <c r="A934" s="10">
        <v>930</v>
      </c>
      <c r="B934" s="4">
        <v>5920006940</v>
      </c>
      <c r="C934" s="3" t="s">
        <v>64</v>
      </c>
      <c r="D934" s="5" t="s">
        <v>3750</v>
      </c>
      <c r="E934" s="5" t="s">
        <v>65</v>
      </c>
      <c r="F934" s="10" t="s">
        <v>3760</v>
      </c>
      <c r="G934" s="7">
        <v>1280.82</v>
      </c>
      <c r="H934" s="7">
        <v>83.8</v>
      </c>
      <c r="I934" s="144">
        <v>68</v>
      </c>
      <c r="J934" s="7">
        <v>3.5</v>
      </c>
      <c r="K934" s="8">
        <f t="shared" si="86"/>
        <v>238</v>
      </c>
      <c r="L934" s="8">
        <f t="shared" si="87"/>
        <v>16.66</v>
      </c>
      <c r="M934" s="8">
        <f t="shared" si="89"/>
        <v>254.66</v>
      </c>
      <c r="N934" s="8">
        <f t="shared" si="84"/>
        <v>1535.48</v>
      </c>
      <c r="O934" s="24">
        <f t="shared" si="85"/>
        <v>1535.48</v>
      </c>
      <c r="P934" s="203">
        <v>83.8</v>
      </c>
      <c r="Q934" s="8">
        <v>16.66</v>
      </c>
      <c r="R934" s="8">
        <f t="shared" si="88"/>
        <v>100.46</v>
      </c>
    </row>
    <row r="935" spans="1:18" x14ac:dyDescent="0.4">
      <c r="A935" s="10">
        <v>931</v>
      </c>
      <c r="B935" s="4">
        <v>5920006941</v>
      </c>
      <c r="C935" s="3" t="s">
        <v>1319</v>
      </c>
      <c r="D935" s="5" t="s">
        <v>2234</v>
      </c>
      <c r="E935" s="5" t="s">
        <v>2233</v>
      </c>
      <c r="F935" s="10" t="s">
        <v>3464</v>
      </c>
      <c r="G935" s="7">
        <v>1835.07</v>
      </c>
      <c r="H935" s="7">
        <v>120.07</v>
      </c>
      <c r="I935" s="144">
        <v>37</v>
      </c>
      <c r="J935" s="7">
        <v>3.5</v>
      </c>
      <c r="K935" s="8">
        <f t="shared" si="86"/>
        <v>129.5</v>
      </c>
      <c r="L935" s="8">
        <f t="shared" si="87"/>
        <v>9.0650000000000013</v>
      </c>
      <c r="M935" s="8">
        <f t="shared" si="89"/>
        <v>138.57</v>
      </c>
      <c r="N935" s="8">
        <f t="shared" si="84"/>
        <v>1973.6399999999999</v>
      </c>
      <c r="O935" s="24">
        <f t="shared" si="85"/>
        <v>1973.6399999999999</v>
      </c>
      <c r="P935" s="203">
        <v>120.07</v>
      </c>
      <c r="Q935" s="8">
        <v>9.07</v>
      </c>
      <c r="R935" s="8">
        <f t="shared" si="88"/>
        <v>129.13999999999999</v>
      </c>
    </row>
    <row r="936" spans="1:18" x14ac:dyDescent="0.4">
      <c r="A936" s="10">
        <v>932</v>
      </c>
      <c r="B936" s="4">
        <v>5920006942</v>
      </c>
      <c r="C936" s="3" t="s">
        <v>62</v>
      </c>
      <c r="D936" s="5" t="s">
        <v>3751</v>
      </c>
      <c r="E936" s="5" t="s">
        <v>63</v>
      </c>
      <c r="F936" s="10" t="s">
        <v>3760</v>
      </c>
      <c r="G936" s="7">
        <v>850.12</v>
      </c>
      <c r="H936" s="7">
        <v>55.62</v>
      </c>
      <c r="I936" s="144">
        <v>39</v>
      </c>
      <c r="J936" s="7">
        <v>3.5</v>
      </c>
      <c r="K936" s="8">
        <f t="shared" si="86"/>
        <v>136.5</v>
      </c>
      <c r="L936" s="8">
        <f t="shared" si="87"/>
        <v>9.5550000000000015</v>
      </c>
      <c r="M936" s="8">
        <f t="shared" si="89"/>
        <v>146.06</v>
      </c>
      <c r="N936" s="8">
        <f t="shared" si="84"/>
        <v>996.18000000000006</v>
      </c>
      <c r="O936" s="24">
        <f t="shared" si="85"/>
        <v>996.18000000000006</v>
      </c>
      <c r="P936" s="203">
        <v>55.62</v>
      </c>
      <c r="Q936" s="8">
        <v>9.56</v>
      </c>
      <c r="R936" s="8">
        <f t="shared" si="88"/>
        <v>65.179999999999993</v>
      </c>
    </row>
    <row r="937" spans="1:18" x14ac:dyDescent="0.4">
      <c r="A937" s="10">
        <v>933</v>
      </c>
      <c r="B937" s="4">
        <v>5920006943</v>
      </c>
      <c r="C937" s="3" t="s">
        <v>59</v>
      </c>
      <c r="D937" s="5" t="s">
        <v>60</v>
      </c>
      <c r="E937" s="5" t="s">
        <v>61</v>
      </c>
      <c r="F937" s="10" t="s">
        <v>3760</v>
      </c>
      <c r="G937" s="7">
        <v>853.88</v>
      </c>
      <c r="H937" s="7">
        <v>55.88</v>
      </c>
      <c r="I937" s="144">
        <v>16</v>
      </c>
      <c r="J937" s="7">
        <v>3.5</v>
      </c>
      <c r="K937" s="8">
        <f t="shared" si="86"/>
        <v>56</v>
      </c>
      <c r="L937" s="8">
        <f t="shared" si="87"/>
        <v>3.9200000000000004</v>
      </c>
      <c r="M937" s="8">
        <f t="shared" si="89"/>
        <v>59.92</v>
      </c>
      <c r="N937" s="8">
        <f t="shared" si="84"/>
        <v>913.8</v>
      </c>
      <c r="O937" s="24">
        <f t="shared" si="85"/>
        <v>913.8</v>
      </c>
      <c r="P937" s="203">
        <v>55.88</v>
      </c>
      <c r="Q937" s="8">
        <v>3.92</v>
      </c>
      <c r="R937" s="8">
        <f t="shared" si="88"/>
        <v>59.800000000000004</v>
      </c>
    </row>
    <row r="938" spans="1:18" x14ac:dyDescent="0.4">
      <c r="A938" s="10">
        <v>934</v>
      </c>
      <c r="B938" s="4">
        <v>5920006944</v>
      </c>
      <c r="C938" s="3" t="s">
        <v>1330</v>
      </c>
      <c r="D938" s="5" t="s">
        <v>3752</v>
      </c>
      <c r="E938" s="5" t="s">
        <v>1331</v>
      </c>
      <c r="F938" s="3" t="s">
        <v>18</v>
      </c>
      <c r="G938" s="7">
        <v>0</v>
      </c>
      <c r="H938" s="7">
        <v>0</v>
      </c>
      <c r="I938" s="144">
        <v>29</v>
      </c>
      <c r="J938" s="7">
        <v>3.5</v>
      </c>
      <c r="K938" s="8">
        <f t="shared" si="86"/>
        <v>101.5</v>
      </c>
      <c r="L938" s="8">
        <f t="shared" si="87"/>
        <v>7.1050000000000004</v>
      </c>
      <c r="M938" s="8">
        <f t="shared" si="89"/>
        <v>108.61</v>
      </c>
      <c r="N938" s="8">
        <f t="shared" si="84"/>
        <v>108.61</v>
      </c>
      <c r="O938" s="24">
        <f t="shared" si="85"/>
        <v>108.61</v>
      </c>
      <c r="P938" s="203">
        <v>0</v>
      </c>
      <c r="Q938" s="8">
        <v>7.11</v>
      </c>
      <c r="R938" s="8">
        <f t="shared" si="88"/>
        <v>7.11</v>
      </c>
    </row>
    <row r="939" spans="1:18" x14ac:dyDescent="0.4">
      <c r="A939" s="10">
        <v>935</v>
      </c>
      <c r="B939" s="4">
        <v>5920006945</v>
      </c>
      <c r="C939" s="3" t="s">
        <v>1332</v>
      </c>
      <c r="D939" s="5" t="s">
        <v>1328</v>
      </c>
      <c r="E939" s="5" t="s">
        <v>1333</v>
      </c>
      <c r="F939" s="10" t="s">
        <v>3464</v>
      </c>
      <c r="G939" s="7">
        <v>243.44</v>
      </c>
      <c r="H939" s="7">
        <v>15.94</v>
      </c>
      <c r="I939" s="144">
        <v>14</v>
      </c>
      <c r="J939" s="7">
        <v>3.5</v>
      </c>
      <c r="K939" s="8">
        <f t="shared" si="86"/>
        <v>49</v>
      </c>
      <c r="L939" s="8">
        <f t="shared" si="87"/>
        <v>3.43</v>
      </c>
      <c r="M939" s="8">
        <f t="shared" si="89"/>
        <v>52.43</v>
      </c>
      <c r="N939" s="8">
        <f t="shared" si="84"/>
        <v>295.87</v>
      </c>
      <c r="O939" s="24">
        <f t="shared" si="85"/>
        <v>295.87</v>
      </c>
      <c r="P939" s="203">
        <v>15.94</v>
      </c>
      <c r="Q939" s="8">
        <v>3.43</v>
      </c>
      <c r="R939" s="8">
        <f t="shared" si="88"/>
        <v>19.37</v>
      </c>
    </row>
    <row r="940" spans="1:18" x14ac:dyDescent="0.4">
      <c r="A940" s="10">
        <v>936</v>
      </c>
      <c r="B940" s="4">
        <v>5920006946</v>
      </c>
      <c r="C940" s="3" t="s">
        <v>1327</v>
      </c>
      <c r="D940" s="5" t="s">
        <v>1328</v>
      </c>
      <c r="E940" s="5" t="s">
        <v>1329</v>
      </c>
      <c r="F940" s="10" t="s">
        <v>3464</v>
      </c>
      <c r="G940" s="7">
        <v>917.53</v>
      </c>
      <c r="H940" s="7">
        <v>60.03</v>
      </c>
      <c r="I940" s="144">
        <v>38</v>
      </c>
      <c r="J940" s="7">
        <v>3.5</v>
      </c>
      <c r="K940" s="8">
        <f t="shared" si="86"/>
        <v>133</v>
      </c>
      <c r="L940" s="8">
        <f t="shared" si="87"/>
        <v>9.31</v>
      </c>
      <c r="M940" s="8">
        <f t="shared" si="89"/>
        <v>142.31</v>
      </c>
      <c r="N940" s="8">
        <f t="shared" si="84"/>
        <v>1059.8399999999999</v>
      </c>
      <c r="O940" s="24">
        <f t="shared" si="85"/>
        <v>1059.8399999999999</v>
      </c>
      <c r="P940" s="203">
        <v>60.03</v>
      </c>
      <c r="Q940" s="8">
        <v>9.31</v>
      </c>
      <c r="R940" s="8">
        <f t="shared" si="88"/>
        <v>69.34</v>
      </c>
    </row>
    <row r="941" spans="1:18" x14ac:dyDescent="0.4">
      <c r="A941" s="10">
        <v>937</v>
      </c>
      <c r="B941" s="4">
        <v>5920006947</v>
      </c>
      <c r="C941" s="3" t="s">
        <v>1334</v>
      </c>
      <c r="D941" s="5" t="s">
        <v>1335</v>
      </c>
      <c r="E941" s="5" t="s">
        <v>1336</v>
      </c>
      <c r="F941" s="151">
        <v>21794</v>
      </c>
      <c r="G941" s="7">
        <v>97.37</v>
      </c>
      <c r="H941" s="7">
        <v>6.37</v>
      </c>
      <c r="I941" s="144">
        <v>22</v>
      </c>
      <c r="J941" s="7">
        <v>3.5</v>
      </c>
      <c r="K941" s="8">
        <f t="shared" si="86"/>
        <v>77</v>
      </c>
      <c r="L941" s="8">
        <f t="shared" si="87"/>
        <v>5.3900000000000006</v>
      </c>
      <c r="M941" s="8">
        <f t="shared" si="89"/>
        <v>82.39</v>
      </c>
      <c r="N941" s="8">
        <f t="shared" si="84"/>
        <v>179.76</v>
      </c>
      <c r="O941" s="24">
        <f t="shared" si="85"/>
        <v>179.76</v>
      </c>
      <c r="P941" s="203">
        <v>6.37</v>
      </c>
      <c r="Q941" s="8">
        <v>5.39</v>
      </c>
      <c r="R941" s="8">
        <f t="shared" si="88"/>
        <v>11.76</v>
      </c>
    </row>
    <row r="942" spans="1:18" x14ac:dyDescent="0.4">
      <c r="A942" s="10">
        <v>938</v>
      </c>
      <c r="B942" s="4">
        <v>5920006948</v>
      </c>
      <c r="C942" s="3" t="s">
        <v>1340</v>
      </c>
      <c r="D942" s="5" t="s">
        <v>1341</v>
      </c>
      <c r="E942" s="5" t="s">
        <v>1342</v>
      </c>
      <c r="F942" s="3" t="s">
        <v>18</v>
      </c>
      <c r="G942" s="7">
        <v>0</v>
      </c>
      <c r="H942" s="7">
        <v>0</v>
      </c>
      <c r="I942" s="144">
        <v>690</v>
      </c>
      <c r="J942" s="7">
        <v>3.5</v>
      </c>
      <c r="K942" s="8">
        <f t="shared" si="86"/>
        <v>2415</v>
      </c>
      <c r="L942" s="8">
        <f t="shared" si="87"/>
        <v>169.05</v>
      </c>
      <c r="M942" s="8">
        <f t="shared" si="89"/>
        <v>2584.0500000000002</v>
      </c>
      <c r="N942" s="8">
        <f t="shared" si="84"/>
        <v>2584.0500000000002</v>
      </c>
      <c r="O942" s="24">
        <f t="shared" si="85"/>
        <v>2584.0500000000002</v>
      </c>
      <c r="P942" s="203">
        <v>0</v>
      </c>
      <c r="Q942" s="8">
        <v>169.05</v>
      </c>
      <c r="R942" s="8">
        <f t="shared" si="88"/>
        <v>169.05</v>
      </c>
    </row>
    <row r="943" spans="1:18" x14ac:dyDescent="0.4">
      <c r="A943" s="10">
        <v>939</v>
      </c>
      <c r="B943" s="4">
        <v>5920006949</v>
      </c>
      <c r="C943" s="3" t="s">
        <v>2247</v>
      </c>
      <c r="D943" s="5" t="s">
        <v>2109</v>
      </c>
      <c r="E943" s="5" t="s">
        <v>2251</v>
      </c>
      <c r="F943" s="10" t="s">
        <v>3477</v>
      </c>
      <c r="G943" s="7">
        <v>700.32</v>
      </c>
      <c r="H943" s="7">
        <v>45.82</v>
      </c>
      <c r="I943" s="144">
        <v>109</v>
      </c>
      <c r="J943" s="7">
        <v>3.5</v>
      </c>
      <c r="K943" s="8">
        <f t="shared" si="86"/>
        <v>381.5</v>
      </c>
      <c r="L943" s="8">
        <f t="shared" si="87"/>
        <v>26.705000000000002</v>
      </c>
      <c r="M943" s="8">
        <f t="shared" si="89"/>
        <v>408.21</v>
      </c>
      <c r="N943" s="8">
        <f t="shared" si="84"/>
        <v>1108.53</v>
      </c>
      <c r="O943" s="24">
        <f t="shared" si="85"/>
        <v>1108.53</v>
      </c>
      <c r="P943" s="203">
        <v>45.82</v>
      </c>
      <c r="Q943" s="8">
        <v>26.71</v>
      </c>
      <c r="R943" s="8">
        <f t="shared" si="88"/>
        <v>72.53</v>
      </c>
    </row>
    <row r="944" spans="1:18" x14ac:dyDescent="0.4">
      <c r="A944" s="10">
        <v>940</v>
      </c>
      <c r="B944" s="4">
        <v>5920006950</v>
      </c>
      <c r="C944" s="3" t="s">
        <v>2108</v>
      </c>
      <c r="D944" s="5" t="s">
        <v>3753</v>
      </c>
      <c r="E944" s="5" t="s">
        <v>2110</v>
      </c>
      <c r="F944" s="10" t="s">
        <v>3464</v>
      </c>
      <c r="G944" s="7">
        <v>1074.83</v>
      </c>
      <c r="H944" s="7">
        <v>70.33</v>
      </c>
      <c r="I944" s="144">
        <v>43</v>
      </c>
      <c r="J944" s="7">
        <v>3.5</v>
      </c>
      <c r="K944" s="8">
        <f t="shared" si="86"/>
        <v>150.5</v>
      </c>
      <c r="L944" s="8">
        <f t="shared" si="87"/>
        <v>10.535</v>
      </c>
      <c r="M944" s="8">
        <f t="shared" si="89"/>
        <v>161.04</v>
      </c>
      <c r="N944" s="8">
        <f t="shared" si="84"/>
        <v>1235.8699999999999</v>
      </c>
      <c r="O944" s="24">
        <f t="shared" si="85"/>
        <v>1235.8699999999999</v>
      </c>
      <c r="P944" s="203">
        <v>70.33</v>
      </c>
      <c r="Q944" s="8">
        <v>10.54</v>
      </c>
      <c r="R944" s="8">
        <f t="shared" si="88"/>
        <v>80.87</v>
      </c>
    </row>
    <row r="945" spans="1:18" x14ac:dyDescent="0.4">
      <c r="A945" s="10">
        <v>941</v>
      </c>
      <c r="B945" s="4">
        <v>5920006951</v>
      </c>
      <c r="C945" s="3" t="s">
        <v>2139</v>
      </c>
      <c r="D945" s="5" t="s">
        <v>3754</v>
      </c>
      <c r="E945" s="5" t="s">
        <v>2140</v>
      </c>
      <c r="F945" s="10" t="s">
        <v>3464</v>
      </c>
      <c r="G945" s="7">
        <v>4063.34</v>
      </c>
      <c r="H945" s="7">
        <v>265.83999999999997</v>
      </c>
      <c r="I945" s="144">
        <v>200</v>
      </c>
      <c r="J945" s="7">
        <v>3.5</v>
      </c>
      <c r="K945" s="8">
        <f t="shared" si="86"/>
        <v>700</v>
      </c>
      <c r="L945" s="8">
        <f t="shared" si="87"/>
        <v>49.000000000000007</v>
      </c>
      <c r="M945" s="8">
        <f t="shared" si="89"/>
        <v>749</v>
      </c>
      <c r="N945" s="8">
        <f t="shared" si="84"/>
        <v>4812.34</v>
      </c>
      <c r="O945" s="24">
        <f t="shared" si="85"/>
        <v>4812.34</v>
      </c>
      <c r="P945" s="203">
        <v>265.83999999999997</v>
      </c>
      <c r="Q945" s="8">
        <v>49</v>
      </c>
      <c r="R945" s="8">
        <f t="shared" si="88"/>
        <v>314.83999999999997</v>
      </c>
    </row>
    <row r="946" spans="1:18" x14ac:dyDescent="0.4">
      <c r="A946" s="10">
        <v>942</v>
      </c>
      <c r="B946" s="4">
        <v>5920006952</v>
      </c>
      <c r="C946" s="3" t="s">
        <v>2104</v>
      </c>
      <c r="D946" s="5" t="s">
        <v>3755</v>
      </c>
      <c r="E946" s="5" t="s">
        <v>2105</v>
      </c>
      <c r="F946" s="10" t="s">
        <v>3471</v>
      </c>
      <c r="G946" s="7">
        <v>41.2</v>
      </c>
      <c r="H946" s="7">
        <v>2.7</v>
      </c>
      <c r="I946" s="144">
        <v>5</v>
      </c>
      <c r="J946" s="7">
        <v>3.5</v>
      </c>
      <c r="K946" s="8">
        <f t="shared" si="86"/>
        <v>17.5</v>
      </c>
      <c r="L946" s="8">
        <f t="shared" si="87"/>
        <v>1.2250000000000001</v>
      </c>
      <c r="M946" s="8">
        <f t="shared" si="89"/>
        <v>18.73</v>
      </c>
      <c r="N946" s="8">
        <f t="shared" si="84"/>
        <v>59.930000000000007</v>
      </c>
      <c r="O946" s="24">
        <f t="shared" si="85"/>
        <v>59.930000000000007</v>
      </c>
      <c r="P946" s="203">
        <v>2.7</v>
      </c>
      <c r="Q946" s="8">
        <v>1.23</v>
      </c>
      <c r="R946" s="8">
        <f t="shared" si="88"/>
        <v>3.93</v>
      </c>
    </row>
    <row r="947" spans="1:18" x14ac:dyDescent="0.4">
      <c r="A947" s="10">
        <v>943</v>
      </c>
      <c r="B947" s="4">
        <v>5920006953</v>
      </c>
      <c r="C947" s="3" t="s">
        <v>2106</v>
      </c>
      <c r="D947" s="5" t="s">
        <v>3756</v>
      </c>
      <c r="E947" s="5" t="s">
        <v>2107</v>
      </c>
      <c r="F947" s="3" t="s">
        <v>18</v>
      </c>
      <c r="G947" s="7">
        <v>0</v>
      </c>
      <c r="H947" s="7">
        <v>0</v>
      </c>
      <c r="I947" s="144">
        <v>30</v>
      </c>
      <c r="J947" s="7">
        <v>3.5</v>
      </c>
      <c r="K947" s="8">
        <f t="shared" si="86"/>
        <v>105</v>
      </c>
      <c r="L947" s="8">
        <f t="shared" si="87"/>
        <v>7.3500000000000005</v>
      </c>
      <c r="M947" s="8">
        <f t="shared" si="89"/>
        <v>112.35</v>
      </c>
      <c r="N947" s="8">
        <f t="shared" si="84"/>
        <v>112.35</v>
      </c>
      <c r="O947" s="24">
        <f t="shared" si="85"/>
        <v>112.35</v>
      </c>
      <c r="P947" s="203">
        <v>0</v>
      </c>
      <c r="Q947" s="8">
        <v>7.35</v>
      </c>
      <c r="R947" s="8">
        <f t="shared" si="88"/>
        <v>7.35</v>
      </c>
    </row>
    <row r="948" spans="1:18" x14ac:dyDescent="0.4">
      <c r="A948" s="10">
        <v>944</v>
      </c>
      <c r="B948" s="4">
        <v>5920006954</v>
      </c>
      <c r="C948" s="3" t="s">
        <v>2111</v>
      </c>
      <c r="D948" s="5" t="s">
        <v>2355</v>
      </c>
      <c r="E948" s="5" t="s">
        <v>2237</v>
      </c>
      <c r="F948" s="3" t="s">
        <v>18</v>
      </c>
      <c r="G948" s="7">
        <v>0</v>
      </c>
      <c r="H948" s="7">
        <v>0</v>
      </c>
      <c r="I948" s="144">
        <v>66</v>
      </c>
      <c r="J948" s="7">
        <v>3.5</v>
      </c>
      <c r="K948" s="8">
        <f t="shared" si="86"/>
        <v>231</v>
      </c>
      <c r="L948" s="8">
        <f t="shared" si="87"/>
        <v>16.170000000000002</v>
      </c>
      <c r="M948" s="8">
        <f t="shared" si="89"/>
        <v>247.17</v>
      </c>
      <c r="N948" s="8">
        <f t="shared" si="84"/>
        <v>247.17</v>
      </c>
      <c r="O948" s="24">
        <f t="shared" si="85"/>
        <v>247.17</v>
      </c>
      <c r="P948" s="203">
        <v>0</v>
      </c>
      <c r="Q948" s="8">
        <v>16.170000000000002</v>
      </c>
      <c r="R948" s="8">
        <f t="shared" si="88"/>
        <v>16.170000000000002</v>
      </c>
    </row>
    <row r="949" spans="1:18" x14ac:dyDescent="0.4">
      <c r="A949" s="10">
        <v>945</v>
      </c>
      <c r="B949" s="4">
        <v>5920006955</v>
      </c>
      <c r="C949" s="3" t="s">
        <v>2129</v>
      </c>
      <c r="D949" s="5" t="s">
        <v>2228</v>
      </c>
      <c r="E949" s="5" t="s">
        <v>2130</v>
      </c>
      <c r="F949" s="10" t="s">
        <v>3464</v>
      </c>
      <c r="G949" s="7">
        <v>1280.8</v>
      </c>
      <c r="H949" s="7">
        <v>83.8</v>
      </c>
      <c r="I949" s="144">
        <v>27</v>
      </c>
      <c r="J949" s="7">
        <v>3.5</v>
      </c>
      <c r="K949" s="8">
        <f t="shared" si="86"/>
        <v>94.5</v>
      </c>
      <c r="L949" s="8">
        <f t="shared" si="87"/>
        <v>6.6150000000000002</v>
      </c>
      <c r="M949" s="8">
        <f t="shared" si="89"/>
        <v>101.12</v>
      </c>
      <c r="N949" s="8">
        <f t="shared" si="84"/>
        <v>1381.92</v>
      </c>
      <c r="O949" s="24">
        <f t="shared" si="85"/>
        <v>1381.92</v>
      </c>
      <c r="P949" s="203">
        <v>83.8</v>
      </c>
      <c r="Q949" s="8">
        <v>6.62</v>
      </c>
      <c r="R949" s="8">
        <f t="shared" si="88"/>
        <v>90.42</v>
      </c>
    </row>
    <row r="950" spans="1:18" x14ac:dyDescent="0.4">
      <c r="A950" s="10">
        <v>946</v>
      </c>
      <c r="B950" s="4">
        <v>5920006956</v>
      </c>
      <c r="C950" s="3" t="s">
        <v>1337</v>
      </c>
      <c r="D950" s="5" t="s">
        <v>1338</v>
      </c>
      <c r="E950" s="5" t="s">
        <v>1339</v>
      </c>
      <c r="F950" s="10" t="s">
        <v>3464</v>
      </c>
      <c r="G950" s="7">
        <v>1689.01</v>
      </c>
      <c r="H950" s="7">
        <v>110.51</v>
      </c>
      <c r="I950" s="144">
        <v>38</v>
      </c>
      <c r="J950" s="7">
        <v>3.5</v>
      </c>
      <c r="K950" s="8">
        <f t="shared" si="86"/>
        <v>133</v>
      </c>
      <c r="L950" s="8">
        <f t="shared" si="87"/>
        <v>9.31</v>
      </c>
      <c r="M950" s="8">
        <f t="shared" si="89"/>
        <v>142.31</v>
      </c>
      <c r="N950" s="8">
        <f t="shared" si="84"/>
        <v>1831.32</v>
      </c>
      <c r="O950" s="24">
        <f t="shared" si="85"/>
        <v>1831.32</v>
      </c>
      <c r="P950" s="203">
        <v>110.51</v>
      </c>
      <c r="Q950" s="8">
        <v>9.31</v>
      </c>
      <c r="R950" s="8">
        <f t="shared" si="88"/>
        <v>119.82000000000001</v>
      </c>
    </row>
    <row r="951" spans="1:18" x14ac:dyDescent="0.4">
      <c r="A951" s="10">
        <v>947</v>
      </c>
      <c r="B951" s="4">
        <v>5920006957</v>
      </c>
      <c r="C951" s="3" t="s">
        <v>2248</v>
      </c>
      <c r="D951" s="5" t="s">
        <v>2252</v>
      </c>
      <c r="E951" s="5" t="s">
        <v>1339</v>
      </c>
      <c r="F951" s="10" t="s">
        <v>3477</v>
      </c>
      <c r="G951" s="7">
        <v>56.18</v>
      </c>
      <c r="H951" s="7">
        <v>3.68</v>
      </c>
      <c r="I951" s="144">
        <v>4</v>
      </c>
      <c r="J951" s="7">
        <v>3.5</v>
      </c>
      <c r="K951" s="8">
        <f t="shared" si="86"/>
        <v>14</v>
      </c>
      <c r="L951" s="8">
        <f t="shared" si="87"/>
        <v>0.98000000000000009</v>
      </c>
      <c r="M951" s="8">
        <f t="shared" si="89"/>
        <v>14.98</v>
      </c>
      <c r="N951" s="8">
        <f t="shared" si="84"/>
        <v>71.16</v>
      </c>
      <c r="O951" s="24">
        <f t="shared" si="85"/>
        <v>71.16</v>
      </c>
      <c r="P951" s="203">
        <v>3.68</v>
      </c>
      <c r="Q951" s="8">
        <v>0.98</v>
      </c>
      <c r="R951" s="8">
        <f t="shared" si="88"/>
        <v>4.66</v>
      </c>
    </row>
    <row r="952" spans="1:18" x14ac:dyDescent="0.4">
      <c r="A952" s="10">
        <v>948</v>
      </c>
      <c r="B952" s="4">
        <v>5920006958</v>
      </c>
      <c r="C952" s="3" t="s">
        <v>2112</v>
      </c>
      <c r="D952" s="5" t="s">
        <v>2113</v>
      </c>
      <c r="E952" s="5" t="s">
        <v>2114</v>
      </c>
      <c r="F952" s="10" t="s">
        <v>3472</v>
      </c>
      <c r="G952" s="7">
        <v>123.6</v>
      </c>
      <c r="H952" s="7">
        <v>8.1</v>
      </c>
      <c r="I952" s="144">
        <v>8</v>
      </c>
      <c r="J952" s="7">
        <v>3.5</v>
      </c>
      <c r="K952" s="8">
        <f t="shared" si="86"/>
        <v>28</v>
      </c>
      <c r="L952" s="8">
        <f t="shared" si="87"/>
        <v>1.9600000000000002</v>
      </c>
      <c r="M952" s="8">
        <f t="shared" si="89"/>
        <v>29.96</v>
      </c>
      <c r="N952" s="8">
        <f t="shared" si="84"/>
        <v>153.56</v>
      </c>
      <c r="O952" s="24">
        <f t="shared" si="85"/>
        <v>153.56</v>
      </c>
      <c r="P952" s="203">
        <v>8.1</v>
      </c>
      <c r="Q952" s="8">
        <v>1.96</v>
      </c>
      <c r="R952" s="8">
        <f t="shared" si="88"/>
        <v>10.059999999999999</v>
      </c>
    </row>
    <row r="953" spans="1:18" x14ac:dyDescent="0.4">
      <c r="A953" s="10">
        <v>949</v>
      </c>
      <c r="B953" s="4">
        <v>5920006959</v>
      </c>
      <c r="C953" s="3" t="s">
        <v>2115</v>
      </c>
      <c r="D953" s="5" t="s">
        <v>3757</v>
      </c>
      <c r="E953" s="5" t="s">
        <v>2116</v>
      </c>
      <c r="F953" s="10" t="s">
        <v>3464</v>
      </c>
      <c r="G953" s="7">
        <v>483.12</v>
      </c>
      <c r="H953" s="7">
        <v>31.62</v>
      </c>
      <c r="I953" s="144">
        <v>16</v>
      </c>
      <c r="J953" s="7">
        <v>3.5</v>
      </c>
      <c r="K953" s="8">
        <f t="shared" si="86"/>
        <v>56</v>
      </c>
      <c r="L953" s="8">
        <f t="shared" si="87"/>
        <v>3.9200000000000004</v>
      </c>
      <c r="M953" s="8">
        <f t="shared" si="89"/>
        <v>59.92</v>
      </c>
      <c r="N953" s="8">
        <f t="shared" si="84"/>
        <v>543.04</v>
      </c>
      <c r="O953" s="24">
        <f t="shared" si="85"/>
        <v>543.04</v>
      </c>
      <c r="P953" s="203">
        <v>31.62</v>
      </c>
      <c r="Q953" s="8">
        <v>3.92</v>
      </c>
      <c r="R953" s="8">
        <f t="shared" si="88"/>
        <v>35.54</v>
      </c>
    </row>
    <row r="954" spans="1:18" x14ac:dyDescent="0.4">
      <c r="A954" s="10">
        <v>950</v>
      </c>
      <c r="B954" s="4">
        <v>5920006960</v>
      </c>
      <c r="C954" s="3" t="s">
        <v>2117</v>
      </c>
      <c r="D954" s="5" t="s">
        <v>3758</v>
      </c>
      <c r="E954" s="5" t="s">
        <v>2119</v>
      </c>
      <c r="F954" s="10" t="s">
        <v>3464</v>
      </c>
      <c r="G954" s="7">
        <v>22.49</v>
      </c>
      <c r="H954" s="7">
        <v>1.49</v>
      </c>
      <c r="I954" s="144">
        <v>2</v>
      </c>
      <c r="J954" s="7">
        <v>3.5</v>
      </c>
      <c r="K954" s="8">
        <f t="shared" si="86"/>
        <v>7</v>
      </c>
      <c r="L954" s="8">
        <f t="shared" si="87"/>
        <v>0.49000000000000005</v>
      </c>
      <c r="M954" s="8">
        <f t="shared" si="89"/>
        <v>7.49</v>
      </c>
      <c r="N954" s="8">
        <f t="shared" si="84"/>
        <v>29.979999999999997</v>
      </c>
      <c r="O954" s="24">
        <f t="shared" si="85"/>
        <v>29.979999999999997</v>
      </c>
      <c r="P954" s="203">
        <v>1.49</v>
      </c>
      <c r="Q954" s="8">
        <v>0.49</v>
      </c>
      <c r="R954" s="8">
        <f t="shared" si="88"/>
        <v>1.98</v>
      </c>
    </row>
    <row r="955" spans="1:18" x14ac:dyDescent="0.4">
      <c r="A955" s="10">
        <v>951</v>
      </c>
      <c r="B955" s="4">
        <v>5920006961</v>
      </c>
      <c r="C955" s="3" t="s">
        <v>2120</v>
      </c>
      <c r="D955" s="5" t="s">
        <v>3066</v>
      </c>
      <c r="E955" s="5" t="s">
        <v>2121</v>
      </c>
      <c r="F955" s="10" t="s">
        <v>3464</v>
      </c>
      <c r="G955" s="7">
        <v>262.18</v>
      </c>
      <c r="H955" s="7">
        <v>17.18</v>
      </c>
      <c r="I955" s="144">
        <v>7</v>
      </c>
      <c r="J955" s="7">
        <v>3.5</v>
      </c>
      <c r="K955" s="8">
        <f t="shared" si="86"/>
        <v>24.5</v>
      </c>
      <c r="L955" s="8">
        <f t="shared" si="87"/>
        <v>1.7150000000000001</v>
      </c>
      <c r="M955" s="8">
        <f t="shared" si="89"/>
        <v>26.220000000000002</v>
      </c>
      <c r="N955" s="8">
        <f t="shared" si="84"/>
        <v>288.40000000000003</v>
      </c>
      <c r="O955" s="24">
        <f t="shared" si="85"/>
        <v>288.40000000000003</v>
      </c>
      <c r="P955" s="203">
        <v>17.18</v>
      </c>
      <c r="Q955" s="8">
        <v>1.72</v>
      </c>
      <c r="R955" s="8">
        <f t="shared" si="88"/>
        <v>18.899999999999999</v>
      </c>
    </row>
    <row r="956" spans="1:18" x14ac:dyDescent="0.4">
      <c r="A956" s="10">
        <v>952</v>
      </c>
      <c r="B956" s="4">
        <v>5920006962</v>
      </c>
      <c r="C956" s="3" t="s">
        <v>2122</v>
      </c>
      <c r="D956" s="5" t="s">
        <v>2118</v>
      </c>
      <c r="E956" s="5" t="s">
        <v>2123</v>
      </c>
      <c r="F956" s="10" t="s">
        <v>3464</v>
      </c>
      <c r="G956" s="7">
        <v>333.32</v>
      </c>
      <c r="H956" s="7">
        <v>21.82</v>
      </c>
      <c r="I956" s="144">
        <v>9</v>
      </c>
      <c r="J956" s="7">
        <v>3.5</v>
      </c>
      <c r="K956" s="8">
        <f t="shared" si="86"/>
        <v>31.5</v>
      </c>
      <c r="L956" s="8">
        <f t="shared" si="87"/>
        <v>2.2050000000000001</v>
      </c>
      <c r="M956" s="8">
        <f t="shared" si="89"/>
        <v>33.71</v>
      </c>
      <c r="N956" s="8">
        <f t="shared" si="84"/>
        <v>367.03</v>
      </c>
      <c r="O956" s="24">
        <f t="shared" si="85"/>
        <v>367.03</v>
      </c>
      <c r="P956" s="203">
        <v>21.82</v>
      </c>
      <c r="Q956" s="8">
        <v>2.21</v>
      </c>
      <c r="R956" s="8">
        <f t="shared" si="88"/>
        <v>24.03</v>
      </c>
    </row>
    <row r="957" spans="1:18" x14ac:dyDescent="0.4">
      <c r="A957" s="10">
        <v>953</v>
      </c>
      <c r="B957" s="4">
        <v>5920006963</v>
      </c>
      <c r="C957" s="3" t="s">
        <v>2124</v>
      </c>
      <c r="D957" s="5" t="s">
        <v>2125</v>
      </c>
      <c r="E957" s="5" t="s">
        <v>2126</v>
      </c>
      <c r="F957" s="3" t="s">
        <v>18</v>
      </c>
      <c r="G957" s="7">
        <v>0</v>
      </c>
      <c r="H957" s="7">
        <v>0</v>
      </c>
      <c r="I957" s="144">
        <v>9</v>
      </c>
      <c r="J957" s="7">
        <v>3.5</v>
      </c>
      <c r="K957" s="8">
        <f t="shared" si="86"/>
        <v>31.5</v>
      </c>
      <c r="L957" s="8">
        <f t="shared" si="87"/>
        <v>2.2050000000000001</v>
      </c>
      <c r="M957" s="8">
        <f t="shared" si="89"/>
        <v>33.71</v>
      </c>
      <c r="N957" s="8">
        <f t="shared" si="84"/>
        <v>33.71</v>
      </c>
      <c r="O957" s="24">
        <f t="shared" si="85"/>
        <v>33.71</v>
      </c>
      <c r="P957" s="203">
        <v>0</v>
      </c>
      <c r="Q957" s="8">
        <v>2.21</v>
      </c>
      <c r="R957" s="8">
        <f t="shared" si="88"/>
        <v>2.21</v>
      </c>
    </row>
    <row r="958" spans="1:18" x14ac:dyDescent="0.4">
      <c r="A958" s="10">
        <v>954</v>
      </c>
      <c r="B958" s="4">
        <v>5920006964</v>
      </c>
      <c r="C958" s="3" t="s">
        <v>2133</v>
      </c>
      <c r="D958" s="5" t="s">
        <v>2134</v>
      </c>
      <c r="E958" s="5" t="s">
        <v>2135</v>
      </c>
      <c r="F958" s="3" t="s">
        <v>18</v>
      </c>
      <c r="G958" s="7">
        <v>0</v>
      </c>
      <c r="H958" s="7">
        <v>0</v>
      </c>
      <c r="I958" s="144">
        <v>115</v>
      </c>
      <c r="J958" s="7">
        <v>3.5</v>
      </c>
      <c r="K958" s="8">
        <f t="shared" si="86"/>
        <v>402.5</v>
      </c>
      <c r="L958" s="8">
        <f t="shared" si="87"/>
        <v>28.175000000000004</v>
      </c>
      <c r="M958" s="8">
        <f t="shared" si="89"/>
        <v>430.68</v>
      </c>
      <c r="N958" s="8">
        <f t="shared" si="84"/>
        <v>430.68</v>
      </c>
      <c r="O958" s="24">
        <f t="shared" si="85"/>
        <v>430.68</v>
      </c>
      <c r="P958" s="203">
        <v>0</v>
      </c>
      <c r="Q958" s="8">
        <v>28.18</v>
      </c>
      <c r="R958" s="8">
        <f t="shared" si="88"/>
        <v>28.18</v>
      </c>
    </row>
    <row r="959" spans="1:18" x14ac:dyDescent="0.4">
      <c r="A959" s="10">
        <v>955</v>
      </c>
      <c r="B959" s="4">
        <v>5920006965</v>
      </c>
      <c r="C959" s="3" t="s">
        <v>2131</v>
      </c>
      <c r="D959" s="5" t="s">
        <v>2229</v>
      </c>
      <c r="E959" s="5" t="s">
        <v>2132</v>
      </c>
      <c r="F959" s="10" t="s">
        <v>3464</v>
      </c>
      <c r="G959" s="7">
        <v>558.01</v>
      </c>
      <c r="H959" s="7">
        <v>36.51</v>
      </c>
      <c r="I959" s="144">
        <v>23</v>
      </c>
      <c r="J959" s="7">
        <v>3.5</v>
      </c>
      <c r="K959" s="8">
        <f t="shared" si="86"/>
        <v>80.5</v>
      </c>
      <c r="L959" s="8">
        <f t="shared" si="87"/>
        <v>5.6350000000000007</v>
      </c>
      <c r="M959" s="8">
        <f t="shared" si="89"/>
        <v>86.14</v>
      </c>
      <c r="N959" s="8">
        <f t="shared" si="84"/>
        <v>644.15</v>
      </c>
      <c r="O959" s="24">
        <f t="shared" si="85"/>
        <v>644.15</v>
      </c>
      <c r="P959" s="203">
        <v>36.51</v>
      </c>
      <c r="Q959" s="8">
        <v>5.64</v>
      </c>
      <c r="R959" s="8">
        <f t="shared" si="88"/>
        <v>42.15</v>
      </c>
    </row>
    <row r="960" spans="1:18" x14ac:dyDescent="0.4">
      <c r="A960" s="10">
        <v>956</v>
      </c>
      <c r="B960" s="4">
        <v>5920006966</v>
      </c>
      <c r="C960" s="3" t="s">
        <v>1064</v>
      </c>
      <c r="D960" s="5" t="s">
        <v>3759</v>
      </c>
      <c r="E960" s="5" t="s">
        <v>2232</v>
      </c>
      <c r="F960" s="10" t="s">
        <v>3479</v>
      </c>
      <c r="G960" s="7">
        <v>26.22</v>
      </c>
      <c r="H960" s="7">
        <v>1.72</v>
      </c>
      <c r="I960" s="144">
        <v>2</v>
      </c>
      <c r="J960" s="7">
        <v>3.5</v>
      </c>
      <c r="K960" s="8">
        <f t="shared" si="86"/>
        <v>7</v>
      </c>
      <c r="L960" s="8">
        <f t="shared" si="87"/>
        <v>0.49000000000000005</v>
      </c>
      <c r="M960" s="8">
        <f t="shared" si="89"/>
        <v>7.49</v>
      </c>
      <c r="N960" s="8">
        <f t="shared" si="84"/>
        <v>33.71</v>
      </c>
      <c r="O960" s="24">
        <f t="shared" si="85"/>
        <v>33.71</v>
      </c>
      <c r="P960" s="203">
        <v>1.72</v>
      </c>
      <c r="Q960" s="8">
        <v>0.49</v>
      </c>
      <c r="R960" s="8">
        <f t="shared" si="88"/>
        <v>2.21</v>
      </c>
    </row>
    <row r="961" spans="1:18" x14ac:dyDescent="0.4">
      <c r="A961" s="10">
        <v>957</v>
      </c>
      <c r="B961" s="4">
        <v>5920006967</v>
      </c>
      <c r="C961" s="3" t="s">
        <v>111</v>
      </c>
      <c r="D961" s="5" t="s">
        <v>2176</v>
      </c>
      <c r="E961" s="5" t="s">
        <v>2269</v>
      </c>
      <c r="F961" s="10" t="s">
        <v>3760</v>
      </c>
      <c r="G961" s="7">
        <v>131.1</v>
      </c>
      <c r="H961" s="7">
        <v>8.6</v>
      </c>
      <c r="I961" s="144">
        <v>3</v>
      </c>
      <c r="J961" s="7">
        <v>3.5</v>
      </c>
      <c r="K961" s="8">
        <f t="shared" si="86"/>
        <v>10.5</v>
      </c>
      <c r="L961" s="8">
        <f t="shared" si="87"/>
        <v>0.7350000000000001</v>
      </c>
      <c r="M961" s="8">
        <f t="shared" si="89"/>
        <v>11.24</v>
      </c>
      <c r="N961" s="8">
        <f t="shared" si="84"/>
        <v>142.34</v>
      </c>
      <c r="O961" s="24">
        <f t="shared" si="85"/>
        <v>142.34</v>
      </c>
      <c r="P961" s="203">
        <v>8.6</v>
      </c>
      <c r="Q961" s="8">
        <v>0.74</v>
      </c>
      <c r="R961" s="8">
        <f t="shared" si="88"/>
        <v>9.34</v>
      </c>
    </row>
    <row r="962" spans="1:18" x14ac:dyDescent="0.4">
      <c r="A962" s="10">
        <v>958</v>
      </c>
      <c r="B962" s="4">
        <v>5920006968</v>
      </c>
      <c r="C962" s="3" t="s">
        <v>389</v>
      </c>
      <c r="D962" s="5" t="s">
        <v>2179</v>
      </c>
      <c r="E962" s="5" t="s">
        <v>390</v>
      </c>
      <c r="F962" s="10" t="s">
        <v>3464</v>
      </c>
      <c r="G962" s="7">
        <v>801.44</v>
      </c>
      <c r="H962" s="7">
        <v>52.44</v>
      </c>
      <c r="I962" s="144">
        <v>39</v>
      </c>
      <c r="J962" s="7">
        <v>3.5</v>
      </c>
      <c r="K962" s="8">
        <f t="shared" si="86"/>
        <v>136.5</v>
      </c>
      <c r="L962" s="8">
        <f t="shared" si="87"/>
        <v>9.5550000000000015</v>
      </c>
      <c r="M962" s="8">
        <f t="shared" si="89"/>
        <v>146.06</v>
      </c>
      <c r="N962" s="8">
        <f t="shared" si="84"/>
        <v>947.5</v>
      </c>
      <c r="O962" s="24">
        <f t="shared" si="85"/>
        <v>947.5</v>
      </c>
      <c r="P962" s="203">
        <v>52.44</v>
      </c>
      <c r="Q962" s="8">
        <v>9.56</v>
      </c>
      <c r="R962" s="8">
        <f t="shared" si="88"/>
        <v>62</v>
      </c>
    </row>
    <row r="963" spans="1:18" x14ac:dyDescent="0.4">
      <c r="A963" s="10">
        <v>959</v>
      </c>
      <c r="B963" s="4">
        <v>5920006969</v>
      </c>
      <c r="C963" s="3" t="s">
        <v>396</v>
      </c>
      <c r="D963" s="5" t="s">
        <v>2180</v>
      </c>
      <c r="E963" s="5" t="s">
        <v>397</v>
      </c>
      <c r="F963" s="10" t="s">
        <v>3464</v>
      </c>
      <c r="G963" s="7">
        <v>235.95</v>
      </c>
      <c r="H963" s="7">
        <v>15.45</v>
      </c>
      <c r="I963" s="144">
        <v>10</v>
      </c>
      <c r="J963" s="7">
        <v>3.5</v>
      </c>
      <c r="K963" s="8">
        <f t="shared" si="86"/>
        <v>35</v>
      </c>
      <c r="L963" s="8">
        <f t="shared" si="87"/>
        <v>2.4500000000000002</v>
      </c>
      <c r="M963" s="8">
        <f t="shared" si="89"/>
        <v>37.450000000000003</v>
      </c>
      <c r="N963" s="8">
        <f t="shared" si="84"/>
        <v>273.39999999999998</v>
      </c>
      <c r="O963" s="24">
        <f t="shared" si="85"/>
        <v>273.39999999999998</v>
      </c>
      <c r="P963" s="203">
        <v>15.45</v>
      </c>
      <c r="Q963" s="8">
        <v>2.4500000000000002</v>
      </c>
      <c r="R963" s="8">
        <f t="shared" si="88"/>
        <v>17.899999999999999</v>
      </c>
    </row>
    <row r="964" spans="1:18" x14ac:dyDescent="0.4">
      <c r="A964" s="10">
        <v>960</v>
      </c>
      <c r="B964" s="4">
        <v>5920006970</v>
      </c>
      <c r="C964" s="148" t="s">
        <v>459</v>
      </c>
      <c r="D964" s="5" t="s">
        <v>460</v>
      </c>
      <c r="E964" s="5" t="s">
        <v>461</v>
      </c>
      <c r="F964" s="10" t="s">
        <v>3464</v>
      </c>
      <c r="G964" s="7">
        <v>1213.3900000000001</v>
      </c>
      <c r="H964" s="7">
        <v>79.39</v>
      </c>
      <c r="I964" s="144">
        <v>82</v>
      </c>
      <c r="J964" s="7">
        <v>3.5</v>
      </c>
      <c r="K964" s="8">
        <f t="shared" si="86"/>
        <v>287</v>
      </c>
      <c r="L964" s="8">
        <f t="shared" si="87"/>
        <v>20.090000000000003</v>
      </c>
      <c r="M964" s="8">
        <f t="shared" si="89"/>
        <v>307.08999999999997</v>
      </c>
      <c r="N964" s="8">
        <f t="shared" si="84"/>
        <v>1520.48</v>
      </c>
      <c r="O964" s="24">
        <f t="shared" si="85"/>
        <v>1520.48</v>
      </c>
      <c r="P964" s="203">
        <v>79.39</v>
      </c>
      <c r="Q964" s="8">
        <v>20.09</v>
      </c>
      <c r="R964" s="8">
        <f t="shared" si="88"/>
        <v>99.48</v>
      </c>
    </row>
    <row r="965" spans="1:18" x14ac:dyDescent="0.4">
      <c r="A965" s="10">
        <v>961</v>
      </c>
      <c r="B965" s="4">
        <v>5920006971</v>
      </c>
      <c r="C965" s="148" t="s">
        <v>465</v>
      </c>
      <c r="D965" s="5" t="s">
        <v>466</v>
      </c>
      <c r="E965" s="5" t="s">
        <v>467</v>
      </c>
      <c r="F965" s="10" t="s">
        <v>3464</v>
      </c>
      <c r="G965" s="7">
        <v>134.84</v>
      </c>
      <c r="H965" s="7">
        <v>8.84</v>
      </c>
      <c r="I965" s="144">
        <v>11</v>
      </c>
      <c r="J965" s="7">
        <v>3.5</v>
      </c>
      <c r="K965" s="8">
        <f t="shared" si="86"/>
        <v>38.5</v>
      </c>
      <c r="L965" s="8">
        <f t="shared" si="87"/>
        <v>2.6950000000000003</v>
      </c>
      <c r="M965" s="8">
        <f t="shared" si="89"/>
        <v>41.199999999999996</v>
      </c>
      <c r="N965" s="8">
        <f>SUM(G965+M965)</f>
        <v>176.04</v>
      </c>
      <c r="O965" s="24">
        <f>N965</f>
        <v>176.04</v>
      </c>
      <c r="P965" s="203">
        <v>8.84</v>
      </c>
      <c r="Q965" s="8">
        <v>2.7</v>
      </c>
      <c r="R965" s="8">
        <f t="shared" si="88"/>
        <v>11.54</v>
      </c>
    </row>
    <row r="966" spans="1:18" x14ac:dyDescent="0.4">
      <c r="A966" s="10">
        <v>962</v>
      </c>
      <c r="B966" s="4">
        <v>5920006972</v>
      </c>
      <c r="C966" s="148" t="s">
        <v>2028</v>
      </c>
      <c r="D966" s="5" t="s">
        <v>2011</v>
      </c>
      <c r="E966" s="5" t="s">
        <v>2240</v>
      </c>
      <c r="F966" s="10" t="s">
        <v>3464</v>
      </c>
      <c r="G966" s="7">
        <v>176.03</v>
      </c>
      <c r="H966" s="7">
        <v>11.53</v>
      </c>
      <c r="I966" s="144">
        <v>5</v>
      </c>
      <c r="J966" s="7">
        <v>3.5</v>
      </c>
      <c r="K966" s="8">
        <f>SUM(I966*J966)</f>
        <v>17.5</v>
      </c>
      <c r="L966" s="8">
        <f>SUM(K966*7%)</f>
        <v>1.2250000000000001</v>
      </c>
      <c r="M966" s="8">
        <f t="shared" si="89"/>
        <v>18.73</v>
      </c>
      <c r="N966" s="8">
        <f>SUM(G966+M966)</f>
        <v>194.76</v>
      </c>
      <c r="O966" s="24">
        <f>N966</f>
        <v>194.76</v>
      </c>
      <c r="P966" s="203">
        <v>11.53</v>
      </c>
      <c r="Q966" s="8">
        <v>1.23</v>
      </c>
      <c r="R966" s="8">
        <f>SUM(P966:Q966)</f>
        <v>12.76</v>
      </c>
    </row>
    <row r="967" spans="1:18" x14ac:dyDescent="0.4">
      <c r="A967" s="10">
        <v>963</v>
      </c>
      <c r="B967" s="4">
        <v>5920006973</v>
      </c>
      <c r="C967" s="10" t="s">
        <v>2041</v>
      </c>
      <c r="D967" s="9" t="s">
        <v>2042</v>
      </c>
      <c r="E967" s="149" t="s">
        <v>2043</v>
      </c>
      <c r="F967" s="10" t="s">
        <v>3468</v>
      </c>
      <c r="G967" s="7">
        <v>228.46</v>
      </c>
      <c r="H967" s="7">
        <v>14.96</v>
      </c>
      <c r="I967" s="144">
        <v>15</v>
      </c>
      <c r="J967" s="7">
        <v>3.5</v>
      </c>
      <c r="K967" s="8">
        <f>SUM(I967*J967)</f>
        <v>52.5</v>
      </c>
      <c r="L967" s="8">
        <f>SUM(K967*7%)</f>
        <v>3.6750000000000003</v>
      </c>
      <c r="M967" s="8">
        <f t="shared" si="89"/>
        <v>56.18</v>
      </c>
      <c r="N967" s="8">
        <f>SUM(G967+M967)</f>
        <v>284.64</v>
      </c>
      <c r="O967" s="24">
        <f>N967</f>
        <v>284.64</v>
      </c>
      <c r="P967" s="203">
        <v>14.96</v>
      </c>
      <c r="Q967" s="8">
        <v>3.68</v>
      </c>
      <c r="R967" s="8">
        <f>SUM(P967:Q967)</f>
        <v>18.64</v>
      </c>
    </row>
    <row r="968" spans="1:18" x14ac:dyDescent="0.4">
      <c r="A968" s="10">
        <v>964</v>
      </c>
      <c r="B968" s="4">
        <v>5920006974</v>
      </c>
      <c r="C968" s="10" t="s">
        <v>2039</v>
      </c>
      <c r="D968" s="9" t="s">
        <v>87</v>
      </c>
      <c r="E968" s="9" t="s">
        <v>2040</v>
      </c>
      <c r="F968" s="10" t="s">
        <v>3464</v>
      </c>
      <c r="G968" s="7">
        <v>1217.1400000000001</v>
      </c>
      <c r="H968" s="7">
        <v>79.64</v>
      </c>
      <c r="I968" s="144">
        <v>52</v>
      </c>
      <c r="J968" s="7">
        <v>3.5</v>
      </c>
      <c r="K968" s="8">
        <f>SUM(I968*J968)</f>
        <v>182</v>
      </c>
      <c r="L968" s="8">
        <f>SUM(K968*7%)</f>
        <v>12.740000000000002</v>
      </c>
      <c r="M968" s="8">
        <f>ROUNDUP(K968+L968,2)</f>
        <v>194.74</v>
      </c>
      <c r="N968" s="8">
        <f>SUM(G968+M968)</f>
        <v>1411.88</v>
      </c>
      <c r="O968" s="24">
        <f>N968</f>
        <v>1411.88</v>
      </c>
      <c r="P968" s="203">
        <v>79.64</v>
      </c>
      <c r="Q968" s="8">
        <v>12.74</v>
      </c>
      <c r="R968" s="8">
        <f>SUM(P968:Q968)</f>
        <v>92.38</v>
      </c>
    </row>
    <row r="969" spans="1:18" x14ac:dyDescent="0.4">
      <c r="G969" s="152">
        <f>SUM(G5:G968)</f>
        <v>432082.0300000002</v>
      </c>
      <c r="H969" s="152"/>
      <c r="L969" s="171">
        <f t="shared" ref="L969:R969" si="90">SUM(L5:L968)</f>
        <v>8203.5099999999948</v>
      </c>
      <c r="M969" s="171">
        <f t="shared" si="90"/>
        <v>125398.78000000007</v>
      </c>
      <c r="N969" s="162">
        <f>SUM(N5:N968)</f>
        <v>557480.81000000052</v>
      </c>
      <c r="O969" s="20">
        <f t="shared" si="90"/>
        <v>557480.81000000052</v>
      </c>
      <c r="P969" s="204">
        <f t="shared" si="90"/>
        <v>28273.507345794354</v>
      </c>
      <c r="Q969" s="204">
        <f t="shared" si="90"/>
        <v>8205.7799999999825</v>
      </c>
      <c r="R969" s="204">
        <f t="shared" si="90"/>
        <v>36479.287345794408</v>
      </c>
    </row>
    <row r="970" spans="1:18" x14ac:dyDescent="0.4">
      <c r="N970" s="20">
        <f>432082.03+125398.78</f>
        <v>557480.81000000006</v>
      </c>
    </row>
  </sheetData>
  <mergeCells count="12">
    <mergeCell ref="P3:R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  <mergeCell ref="H3:H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7"/>
  <sheetViews>
    <sheetView topLeftCell="D267" zoomScale="70" zoomScaleNormal="70" workbookViewId="0">
      <selection activeCell="L288" sqref="L288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28" customWidth="1"/>
    <col min="4" max="4" width="56.6640625" style="13" customWidth="1"/>
    <col min="5" max="5" width="48.1640625" style="13" customWidth="1"/>
    <col min="6" max="6" width="16.6640625" style="14" customWidth="1"/>
    <col min="7" max="8" width="16.6640625" style="29" customWidth="1"/>
    <col min="9" max="9" width="15.33203125" style="29" customWidth="1"/>
    <col min="10" max="10" width="16.6640625" style="30" customWidth="1"/>
    <col min="11" max="11" width="13.1640625" style="13" customWidth="1"/>
    <col min="12" max="12" width="10.33203125" style="13" customWidth="1"/>
    <col min="13" max="13" width="19" style="13" customWidth="1"/>
    <col min="14" max="14" width="18.1640625" style="13" customWidth="1"/>
    <col min="15" max="15" width="16.33203125" style="30" customWidth="1"/>
    <col min="16" max="16" width="12.1640625" style="206" customWidth="1"/>
    <col min="17" max="17" width="9.6640625" style="206" customWidth="1"/>
    <col min="18" max="18" width="10.83203125" style="206" bestFit="1" customWidth="1"/>
    <col min="19" max="16384" width="9" style="13"/>
  </cols>
  <sheetData>
    <row r="1" spans="1:30" x14ac:dyDescent="0.4">
      <c r="A1" s="239" t="s">
        <v>3923</v>
      </c>
      <c r="B1" s="239"/>
      <c r="C1" s="240"/>
      <c r="D1" s="239"/>
      <c r="E1" s="239"/>
      <c r="F1" s="239"/>
      <c r="G1" s="241"/>
      <c r="H1" s="241"/>
      <c r="I1" s="241"/>
      <c r="J1" s="239"/>
      <c r="K1" s="239"/>
      <c r="L1" s="239"/>
      <c r="M1" s="239"/>
      <c r="N1" s="239"/>
    </row>
    <row r="2" spans="1:30" x14ac:dyDescent="0.4">
      <c r="A2" s="163"/>
      <c r="B2" s="163"/>
      <c r="C2" s="27"/>
      <c r="D2" s="163"/>
      <c r="E2" s="163"/>
      <c r="F2" s="163"/>
      <c r="G2" s="174"/>
      <c r="H2" s="174"/>
      <c r="I2" s="163"/>
      <c r="J2" s="163"/>
      <c r="K2" s="163"/>
      <c r="L2" s="163"/>
      <c r="M2" s="163"/>
      <c r="N2" s="163" t="s">
        <v>7</v>
      </c>
    </row>
    <row r="3" spans="1:30" x14ac:dyDescent="0.4">
      <c r="A3" s="233" t="s">
        <v>1</v>
      </c>
      <c r="B3" s="233" t="s">
        <v>2</v>
      </c>
      <c r="C3" s="244" t="s">
        <v>0</v>
      </c>
      <c r="D3" s="233" t="s">
        <v>3</v>
      </c>
      <c r="E3" s="233" t="s">
        <v>20</v>
      </c>
      <c r="F3" s="164" t="s">
        <v>4</v>
      </c>
      <c r="G3" s="166" t="s">
        <v>6</v>
      </c>
      <c r="H3" s="235" t="s">
        <v>13</v>
      </c>
      <c r="I3" s="168" t="s">
        <v>9</v>
      </c>
      <c r="J3" s="168" t="s">
        <v>12</v>
      </c>
      <c r="K3" s="233" t="s">
        <v>5</v>
      </c>
      <c r="L3" s="233" t="s">
        <v>13</v>
      </c>
      <c r="M3" s="164" t="s">
        <v>14</v>
      </c>
      <c r="N3" s="242" t="s">
        <v>16</v>
      </c>
      <c r="O3" s="238" t="s">
        <v>3851</v>
      </c>
      <c r="P3" s="237" t="s">
        <v>13</v>
      </c>
      <c r="Q3" s="237"/>
      <c r="R3" s="237"/>
    </row>
    <row r="4" spans="1:30" x14ac:dyDescent="0.4">
      <c r="A4" s="234"/>
      <c r="B4" s="234"/>
      <c r="C4" s="245"/>
      <c r="D4" s="234"/>
      <c r="E4" s="234"/>
      <c r="F4" s="165" t="s">
        <v>8</v>
      </c>
      <c r="G4" s="167" t="s">
        <v>19</v>
      </c>
      <c r="H4" s="236"/>
      <c r="I4" s="169" t="s">
        <v>10</v>
      </c>
      <c r="J4" s="169" t="s">
        <v>11</v>
      </c>
      <c r="K4" s="234"/>
      <c r="L4" s="234"/>
      <c r="M4" s="165" t="s">
        <v>15</v>
      </c>
      <c r="N4" s="243"/>
      <c r="O4" s="238"/>
      <c r="P4" s="237"/>
      <c r="Q4" s="237"/>
      <c r="R4" s="237"/>
    </row>
    <row r="5" spans="1:30" ht="24" customHeight="1" x14ac:dyDescent="0.4">
      <c r="A5" s="10">
        <v>1</v>
      </c>
      <c r="B5" s="4">
        <v>5930001782</v>
      </c>
      <c r="C5" s="3" t="s">
        <v>2571</v>
      </c>
      <c r="D5" s="5" t="s">
        <v>2943</v>
      </c>
      <c r="E5" s="150" t="s">
        <v>2944</v>
      </c>
      <c r="F5" s="32" t="s">
        <v>3924</v>
      </c>
      <c r="G5" s="7">
        <v>1438.08</v>
      </c>
      <c r="H5" s="7">
        <v>94.08</v>
      </c>
      <c r="I5" s="144">
        <v>46</v>
      </c>
      <c r="J5" s="7">
        <v>4</v>
      </c>
      <c r="K5" s="8">
        <f>I5*J5</f>
        <v>184</v>
      </c>
      <c r="L5" s="8">
        <f>K5*7%</f>
        <v>12.88</v>
      </c>
      <c r="M5" s="8">
        <f>ROUNDUP(K5+L5,2)</f>
        <v>196.88</v>
      </c>
      <c r="N5" s="8">
        <f>G5+M5</f>
        <v>1634.96</v>
      </c>
      <c r="O5" s="220">
        <f>N5</f>
        <v>1634.96</v>
      </c>
      <c r="P5" s="207">
        <v>94.08</v>
      </c>
      <c r="Q5" s="208">
        <v>12.88</v>
      </c>
      <c r="R5" s="8">
        <f>SUM(P5:Q5)</f>
        <v>106.96</v>
      </c>
      <c r="S5" s="206"/>
      <c r="AD5" s="18"/>
    </row>
    <row r="6" spans="1:30" ht="24" customHeight="1" x14ac:dyDescent="0.4">
      <c r="A6" s="10">
        <v>2</v>
      </c>
      <c r="B6" s="4">
        <v>5930001783</v>
      </c>
      <c r="C6" s="3" t="s">
        <v>2566</v>
      </c>
      <c r="D6" s="5" t="s">
        <v>1370</v>
      </c>
      <c r="E6" s="150" t="s">
        <v>2940</v>
      </c>
      <c r="F6" s="32" t="s">
        <v>3925</v>
      </c>
      <c r="G6" s="80">
        <v>380.92</v>
      </c>
      <c r="H6" s="7">
        <v>24.92</v>
      </c>
      <c r="I6" s="144">
        <v>2</v>
      </c>
      <c r="J6" s="7">
        <v>4</v>
      </c>
      <c r="K6" s="8">
        <f t="shared" ref="K6:K69" si="0">I6*J6</f>
        <v>8</v>
      </c>
      <c r="L6" s="8">
        <f t="shared" ref="L6:L69" si="1">K6*7%</f>
        <v>0.56000000000000005</v>
      </c>
      <c r="M6" s="8">
        <f t="shared" ref="M6:M69" si="2">ROUNDUP(K6+L6,2)</f>
        <v>8.56</v>
      </c>
      <c r="N6" s="8">
        <f t="shared" ref="N6:N69" si="3">G6+M6</f>
        <v>389.48</v>
      </c>
      <c r="O6" s="220">
        <f t="shared" ref="O6:O69" si="4">N6</f>
        <v>389.48</v>
      </c>
      <c r="P6" s="207">
        <v>24.92</v>
      </c>
      <c r="Q6" s="208">
        <v>0.56000000000000005</v>
      </c>
      <c r="R6" s="8">
        <f t="shared" ref="R6:R69" si="5">SUM(P6:Q6)</f>
        <v>25.48</v>
      </c>
      <c r="AD6" s="18"/>
    </row>
    <row r="7" spans="1:30" ht="24" customHeight="1" x14ac:dyDescent="0.4">
      <c r="A7" s="10">
        <v>3</v>
      </c>
      <c r="B7" s="4">
        <v>5930001784</v>
      </c>
      <c r="C7" s="148" t="s">
        <v>2567</v>
      </c>
      <c r="D7" s="5" t="s">
        <v>3762</v>
      </c>
      <c r="E7" s="150" t="s">
        <v>2941</v>
      </c>
      <c r="F7" s="32" t="s">
        <v>3926</v>
      </c>
      <c r="G7" s="7">
        <v>81.319999999999993</v>
      </c>
      <c r="H7" s="7">
        <v>5.32</v>
      </c>
      <c r="I7" s="144">
        <v>0</v>
      </c>
      <c r="J7" s="7">
        <v>4</v>
      </c>
      <c r="K7" s="8">
        <f t="shared" si="0"/>
        <v>0</v>
      </c>
      <c r="L7" s="8">
        <f t="shared" si="1"/>
        <v>0</v>
      </c>
      <c r="M7" s="8">
        <f t="shared" si="2"/>
        <v>0</v>
      </c>
      <c r="N7" s="8">
        <f t="shared" si="3"/>
        <v>81.319999999999993</v>
      </c>
      <c r="O7" s="220">
        <f t="shared" si="4"/>
        <v>81.319999999999993</v>
      </c>
      <c r="P7" s="207">
        <v>5.32</v>
      </c>
      <c r="Q7" s="208">
        <v>0</v>
      </c>
      <c r="R7" s="8">
        <f t="shared" si="5"/>
        <v>5.32</v>
      </c>
      <c r="AD7" s="18"/>
    </row>
    <row r="8" spans="1:30" ht="24" customHeight="1" x14ac:dyDescent="0.4">
      <c r="A8" s="10">
        <v>4</v>
      </c>
      <c r="B8" s="4">
        <v>5930001785</v>
      </c>
      <c r="C8" s="148" t="s">
        <v>2570</v>
      </c>
      <c r="D8" s="5" t="s">
        <v>3763</v>
      </c>
      <c r="E8" s="150" t="s">
        <v>3764</v>
      </c>
      <c r="F8" s="32" t="s">
        <v>3927</v>
      </c>
      <c r="G8" s="2">
        <v>0</v>
      </c>
      <c r="H8" s="7">
        <v>0</v>
      </c>
      <c r="I8" s="144">
        <v>4</v>
      </c>
      <c r="J8" s="7">
        <v>4</v>
      </c>
      <c r="K8" s="8">
        <f t="shared" si="0"/>
        <v>16</v>
      </c>
      <c r="L8" s="8">
        <f t="shared" si="1"/>
        <v>1.1200000000000001</v>
      </c>
      <c r="M8" s="8">
        <f t="shared" si="2"/>
        <v>17.12</v>
      </c>
      <c r="N8" s="8">
        <f t="shared" si="3"/>
        <v>17.12</v>
      </c>
      <c r="O8" s="220">
        <f t="shared" si="4"/>
        <v>17.12</v>
      </c>
      <c r="P8" s="207">
        <v>0</v>
      </c>
      <c r="Q8" s="208">
        <v>1.1200000000000001</v>
      </c>
      <c r="R8" s="8">
        <f t="shared" si="5"/>
        <v>1.1200000000000001</v>
      </c>
      <c r="AD8" s="18"/>
    </row>
    <row r="9" spans="1:30" ht="24" customHeight="1" x14ac:dyDescent="0.4">
      <c r="A9" s="10">
        <v>5</v>
      </c>
      <c r="B9" s="4">
        <v>5930001786</v>
      </c>
      <c r="C9" s="148" t="s">
        <v>2587</v>
      </c>
      <c r="D9" s="5" t="s">
        <v>2965</v>
      </c>
      <c r="E9" s="150" t="s">
        <v>2966</v>
      </c>
      <c r="F9" s="32" t="s">
        <v>3927</v>
      </c>
      <c r="G9" s="2">
        <v>0</v>
      </c>
      <c r="H9" s="7">
        <v>0</v>
      </c>
      <c r="I9" s="144">
        <v>20</v>
      </c>
      <c r="J9" s="7">
        <v>4</v>
      </c>
      <c r="K9" s="8">
        <f t="shared" si="0"/>
        <v>80</v>
      </c>
      <c r="L9" s="8">
        <f t="shared" si="1"/>
        <v>5.6000000000000005</v>
      </c>
      <c r="M9" s="8">
        <f t="shared" si="2"/>
        <v>85.6</v>
      </c>
      <c r="N9" s="8">
        <f t="shared" si="3"/>
        <v>85.6</v>
      </c>
      <c r="O9" s="220">
        <f t="shared" si="4"/>
        <v>85.6</v>
      </c>
      <c r="P9" s="207">
        <v>0</v>
      </c>
      <c r="Q9" s="208">
        <v>5.6</v>
      </c>
      <c r="R9" s="8">
        <f t="shared" si="5"/>
        <v>5.6</v>
      </c>
      <c r="AD9" s="18"/>
    </row>
    <row r="10" spans="1:30" ht="24" customHeight="1" x14ac:dyDescent="0.4">
      <c r="A10" s="10">
        <v>6</v>
      </c>
      <c r="B10" s="4">
        <v>5930001787</v>
      </c>
      <c r="C10" s="148" t="s">
        <v>2582</v>
      </c>
      <c r="D10" s="5" t="s">
        <v>2959</v>
      </c>
      <c r="E10" s="150" t="s">
        <v>3765</v>
      </c>
      <c r="F10" s="32" t="s">
        <v>3924</v>
      </c>
      <c r="G10" s="2">
        <v>1600.72</v>
      </c>
      <c r="H10" s="7">
        <v>104.72</v>
      </c>
      <c r="I10" s="144">
        <v>61</v>
      </c>
      <c r="J10" s="7">
        <v>4</v>
      </c>
      <c r="K10" s="8">
        <f t="shared" si="0"/>
        <v>244</v>
      </c>
      <c r="L10" s="8">
        <f t="shared" si="1"/>
        <v>17.080000000000002</v>
      </c>
      <c r="M10" s="8">
        <f t="shared" si="2"/>
        <v>261.08</v>
      </c>
      <c r="N10" s="8">
        <f t="shared" si="3"/>
        <v>1861.8</v>
      </c>
      <c r="O10" s="220">
        <f t="shared" si="4"/>
        <v>1861.8</v>
      </c>
      <c r="P10" s="207">
        <v>104.72</v>
      </c>
      <c r="Q10" s="208">
        <v>17.079999999999998</v>
      </c>
      <c r="R10" s="8">
        <f t="shared" si="5"/>
        <v>121.8</v>
      </c>
      <c r="AD10" s="18"/>
    </row>
    <row r="11" spans="1:30" ht="24" customHeight="1" x14ac:dyDescent="0.4">
      <c r="A11" s="10">
        <v>7</v>
      </c>
      <c r="B11" s="4">
        <v>5930001788</v>
      </c>
      <c r="C11" s="148" t="s">
        <v>2583</v>
      </c>
      <c r="D11" s="5" t="s">
        <v>2960</v>
      </c>
      <c r="E11" s="150" t="s">
        <v>3766</v>
      </c>
      <c r="F11" s="32" t="s">
        <v>3924</v>
      </c>
      <c r="G11" s="33">
        <v>573.52</v>
      </c>
      <c r="H11" s="7">
        <v>37.520000000000003</v>
      </c>
      <c r="I11" s="144">
        <v>28</v>
      </c>
      <c r="J11" s="7">
        <v>4</v>
      </c>
      <c r="K11" s="8">
        <f t="shared" si="0"/>
        <v>112</v>
      </c>
      <c r="L11" s="8">
        <f t="shared" si="1"/>
        <v>7.8400000000000007</v>
      </c>
      <c r="M11" s="8">
        <f t="shared" si="2"/>
        <v>119.84</v>
      </c>
      <c r="N11" s="8">
        <f t="shared" si="3"/>
        <v>693.36</v>
      </c>
      <c r="O11" s="220">
        <f t="shared" si="4"/>
        <v>693.36</v>
      </c>
      <c r="P11" s="207">
        <v>37.520000000000003</v>
      </c>
      <c r="Q11" s="208">
        <v>7.84</v>
      </c>
      <c r="R11" s="8">
        <f t="shared" si="5"/>
        <v>45.36</v>
      </c>
      <c r="AD11" s="18"/>
    </row>
    <row r="12" spans="1:30" ht="24" customHeight="1" x14ac:dyDescent="0.4">
      <c r="A12" s="10">
        <v>8</v>
      </c>
      <c r="B12" s="4">
        <v>5930001789</v>
      </c>
      <c r="C12" s="148" t="s">
        <v>2584</v>
      </c>
      <c r="D12" s="5" t="s">
        <v>2961</v>
      </c>
      <c r="E12" s="150" t="s">
        <v>3767</v>
      </c>
      <c r="F12" s="32" t="s">
        <v>3924</v>
      </c>
      <c r="G12" s="2">
        <v>2525.1999999999998</v>
      </c>
      <c r="H12" s="7">
        <v>165.2</v>
      </c>
      <c r="I12" s="144">
        <v>102</v>
      </c>
      <c r="J12" s="7">
        <v>4</v>
      </c>
      <c r="K12" s="8">
        <f t="shared" si="0"/>
        <v>408</v>
      </c>
      <c r="L12" s="8">
        <f t="shared" si="1"/>
        <v>28.560000000000002</v>
      </c>
      <c r="M12" s="8">
        <f t="shared" si="2"/>
        <v>436.56</v>
      </c>
      <c r="N12" s="8">
        <f t="shared" si="3"/>
        <v>2961.7599999999998</v>
      </c>
      <c r="O12" s="220">
        <f t="shared" si="4"/>
        <v>2961.7599999999998</v>
      </c>
      <c r="P12" s="207">
        <v>165.2</v>
      </c>
      <c r="Q12" s="208">
        <v>28.56</v>
      </c>
      <c r="R12" s="8">
        <f t="shared" si="5"/>
        <v>193.76</v>
      </c>
      <c r="AD12" s="18"/>
    </row>
    <row r="13" spans="1:30" ht="24" customHeight="1" x14ac:dyDescent="0.4">
      <c r="A13" s="10">
        <v>9</v>
      </c>
      <c r="B13" s="4">
        <v>5930001790</v>
      </c>
      <c r="C13" s="148" t="s">
        <v>2585</v>
      </c>
      <c r="D13" s="5" t="s">
        <v>2962</v>
      </c>
      <c r="E13" s="150" t="s">
        <v>2963</v>
      </c>
      <c r="F13" s="32" t="s">
        <v>3924</v>
      </c>
      <c r="G13" s="2">
        <v>1117.08</v>
      </c>
      <c r="H13" s="7">
        <v>73.08</v>
      </c>
      <c r="I13" s="144">
        <v>94</v>
      </c>
      <c r="J13" s="7">
        <v>4</v>
      </c>
      <c r="K13" s="8">
        <f t="shared" si="0"/>
        <v>376</v>
      </c>
      <c r="L13" s="8">
        <f t="shared" si="1"/>
        <v>26.320000000000004</v>
      </c>
      <c r="M13" s="8">
        <f t="shared" si="2"/>
        <v>402.32</v>
      </c>
      <c r="N13" s="8">
        <f t="shared" si="3"/>
        <v>1519.3999999999999</v>
      </c>
      <c r="O13" s="220">
        <f t="shared" si="4"/>
        <v>1519.3999999999999</v>
      </c>
      <c r="P13" s="207">
        <v>73.08</v>
      </c>
      <c r="Q13" s="208">
        <v>26.32</v>
      </c>
      <c r="R13" s="8">
        <f t="shared" si="5"/>
        <v>99.4</v>
      </c>
      <c r="AD13" s="18"/>
    </row>
    <row r="14" spans="1:30" ht="24" customHeight="1" x14ac:dyDescent="0.4">
      <c r="A14" s="10">
        <v>10</v>
      </c>
      <c r="B14" s="4">
        <v>5930001791</v>
      </c>
      <c r="C14" s="148" t="s">
        <v>2590</v>
      </c>
      <c r="D14" s="5" t="s">
        <v>2971</v>
      </c>
      <c r="E14" s="150" t="s">
        <v>2972</v>
      </c>
      <c r="F14" s="32" t="s">
        <v>3924</v>
      </c>
      <c r="G14" s="2">
        <v>894.52</v>
      </c>
      <c r="H14" s="7">
        <v>58.52</v>
      </c>
      <c r="I14" s="144">
        <v>16</v>
      </c>
      <c r="J14" s="7">
        <v>4</v>
      </c>
      <c r="K14" s="8">
        <f t="shared" si="0"/>
        <v>64</v>
      </c>
      <c r="L14" s="8">
        <f t="shared" si="1"/>
        <v>4.4800000000000004</v>
      </c>
      <c r="M14" s="8">
        <f t="shared" si="2"/>
        <v>68.48</v>
      </c>
      <c r="N14" s="8">
        <f t="shared" si="3"/>
        <v>963</v>
      </c>
      <c r="O14" s="220">
        <f t="shared" si="4"/>
        <v>963</v>
      </c>
      <c r="P14" s="207">
        <v>58.52</v>
      </c>
      <c r="Q14" s="208">
        <v>4.4800000000000004</v>
      </c>
      <c r="R14" s="8">
        <f t="shared" si="5"/>
        <v>63</v>
      </c>
      <c r="AD14" s="18"/>
    </row>
    <row r="15" spans="1:30" ht="24" customHeight="1" x14ac:dyDescent="0.4">
      <c r="A15" s="10">
        <v>11</v>
      </c>
      <c r="B15" s="4">
        <v>5930001792</v>
      </c>
      <c r="C15" s="148" t="s">
        <v>2591</v>
      </c>
      <c r="D15" s="5" t="s">
        <v>2973</v>
      </c>
      <c r="E15" s="150" t="s">
        <v>2974</v>
      </c>
      <c r="F15" s="32" t="s">
        <v>3924</v>
      </c>
      <c r="G15" s="2">
        <v>1352.48</v>
      </c>
      <c r="H15" s="7">
        <v>88.48</v>
      </c>
      <c r="I15" s="144">
        <v>30</v>
      </c>
      <c r="J15" s="7">
        <v>4</v>
      </c>
      <c r="K15" s="8">
        <f t="shared" si="0"/>
        <v>120</v>
      </c>
      <c r="L15" s="8">
        <f t="shared" si="1"/>
        <v>8.4</v>
      </c>
      <c r="M15" s="8">
        <f t="shared" si="2"/>
        <v>128.4</v>
      </c>
      <c r="N15" s="8">
        <f t="shared" si="3"/>
        <v>1480.88</v>
      </c>
      <c r="O15" s="220">
        <f t="shared" si="4"/>
        <v>1480.88</v>
      </c>
      <c r="P15" s="207">
        <v>88.48</v>
      </c>
      <c r="Q15" s="208">
        <v>8.4</v>
      </c>
      <c r="R15" s="8">
        <f t="shared" si="5"/>
        <v>96.88000000000001</v>
      </c>
      <c r="AD15" s="18"/>
    </row>
    <row r="16" spans="1:30" ht="24" customHeight="1" x14ac:dyDescent="0.4">
      <c r="A16" s="10">
        <v>12</v>
      </c>
      <c r="B16" s="4">
        <v>5930001793</v>
      </c>
      <c r="C16" s="148" t="s">
        <v>2579</v>
      </c>
      <c r="D16" s="5" t="s">
        <v>3768</v>
      </c>
      <c r="E16" s="150" t="s">
        <v>2955</v>
      </c>
      <c r="F16" s="3" t="s">
        <v>3928</v>
      </c>
      <c r="G16" s="2">
        <v>145.52000000000001</v>
      </c>
      <c r="H16" s="7">
        <v>9.52</v>
      </c>
      <c r="I16" s="144">
        <v>12</v>
      </c>
      <c r="J16" s="7">
        <v>4</v>
      </c>
      <c r="K16" s="8">
        <f t="shared" si="0"/>
        <v>48</v>
      </c>
      <c r="L16" s="8">
        <f t="shared" si="1"/>
        <v>3.3600000000000003</v>
      </c>
      <c r="M16" s="8">
        <f t="shared" si="2"/>
        <v>51.36</v>
      </c>
      <c r="N16" s="8">
        <f t="shared" si="3"/>
        <v>196.88</v>
      </c>
      <c r="O16" s="220">
        <f t="shared" si="4"/>
        <v>196.88</v>
      </c>
      <c r="P16" s="207">
        <v>9.52</v>
      </c>
      <c r="Q16" s="208">
        <v>3.36</v>
      </c>
      <c r="R16" s="8">
        <f t="shared" si="5"/>
        <v>12.879999999999999</v>
      </c>
      <c r="AD16" s="18"/>
    </row>
    <row r="17" spans="1:30" ht="24" customHeight="1" x14ac:dyDescent="0.4">
      <c r="A17" s="10">
        <v>13</v>
      </c>
      <c r="B17" s="4">
        <v>5930001794</v>
      </c>
      <c r="C17" s="148" t="s">
        <v>2580</v>
      </c>
      <c r="D17" s="5" t="s">
        <v>2956</v>
      </c>
      <c r="E17" s="150" t="s">
        <v>2957</v>
      </c>
      <c r="F17" s="32" t="s">
        <v>3924</v>
      </c>
      <c r="G17" s="2">
        <v>1074.28</v>
      </c>
      <c r="H17" s="7">
        <v>70.28</v>
      </c>
      <c r="I17" s="144">
        <v>40</v>
      </c>
      <c r="J17" s="7">
        <v>4</v>
      </c>
      <c r="K17" s="8">
        <f t="shared" si="0"/>
        <v>160</v>
      </c>
      <c r="L17" s="8">
        <f t="shared" si="1"/>
        <v>11.200000000000001</v>
      </c>
      <c r="M17" s="8">
        <f t="shared" si="2"/>
        <v>171.2</v>
      </c>
      <c r="N17" s="8">
        <f t="shared" si="3"/>
        <v>1245.48</v>
      </c>
      <c r="O17" s="220">
        <f t="shared" si="4"/>
        <v>1245.48</v>
      </c>
      <c r="P17" s="207">
        <v>70.28</v>
      </c>
      <c r="Q17" s="208">
        <v>11.2</v>
      </c>
      <c r="R17" s="8">
        <f t="shared" si="5"/>
        <v>81.48</v>
      </c>
      <c r="AD17" s="18"/>
    </row>
    <row r="18" spans="1:30" ht="24" customHeight="1" x14ac:dyDescent="0.4">
      <c r="A18" s="10">
        <v>14</v>
      </c>
      <c r="B18" s="4">
        <v>5930001795</v>
      </c>
      <c r="C18" s="3" t="s">
        <v>2581</v>
      </c>
      <c r="D18" s="5" t="s">
        <v>2958</v>
      </c>
      <c r="E18" s="150" t="s">
        <v>2957</v>
      </c>
      <c r="F18" s="32" t="s">
        <v>3924</v>
      </c>
      <c r="G18" s="2">
        <v>372.36</v>
      </c>
      <c r="H18" s="7">
        <v>24.36</v>
      </c>
      <c r="I18" s="144">
        <v>16</v>
      </c>
      <c r="J18" s="7">
        <v>4</v>
      </c>
      <c r="K18" s="8">
        <f t="shared" si="0"/>
        <v>64</v>
      </c>
      <c r="L18" s="8">
        <f t="shared" si="1"/>
        <v>4.4800000000000004</v>
      </c>
      <c r="M18" s="8">
        <f t="shared" si="2"/>
        <v>68.48</v>
      </c>
      <c r="N18" s="8">
        <f t="shared" si="3"/>
        <v>440.84000000000003</v>
      </c>
      <c r="O18" s="220">
        <f t="shared" si="4"/>
        <v>440.84000000000003</v>
      </c>
      <c r="P18" s="207">
        <v>24.36</v>
      </c>
      <c r="Q18" s="208">
        <v>4.4800000000000004</v>
      </c>
      <c r="R18" s="8">
        <f t="shared" si="5"/>
        <v>28.84</v>
      </c>
      <c r="AD18" s="18"/>
    </row>
    <row r="19" spans="1:30" ht="24" customHeight="1" x14ac:dyDescent="0.4">
      <c r="A19" s="10">
        <v>15</v>
      </c>
      <c r="B19" s="4">
        <v>5930001796</v>
      </c>
      <c r="C19" s="148" t="s">
        <v>2592</v>
      </c>
      <c r="D19" s="5" t="s">
        <v>2975</v>
      </c>
      <c r="E19" s="150" t="s">
        <v>2957</v>
      </c>
      <c r="F19" s="32" t="s">
        <v>3924</v>
      </c>
      <c r="G19" s="2">
        <v>624.88</v>
      </c>
      <c r="H19" s="7">
        <v>40.880000000000003</v>
      </c>
      <c r="I19" s="144">
        <v>22</v>
      </c>
      <c r="J19" s="7">
        <v>4</v>
      </c>
      <c r="K19" s="8">
        <f t="shared" si="0"/>
        <v>88</v>
      </c>
      <c r="L19" s="8">
        <f t="shared" si="1"/>
        <v>6.16</v>
      </c>
      <c r="M19" s="8">
        <f t="shared" si="2"/>
        <v>94.16</v>
      </c>
      <c r="N19" s="8">
        <f t="shared" si="3"/>
        <v>719.04</v>
      </c>
      <c r="O19" s="220">
        <f t="shared" si="4"/>
        <v>719.04</v>
      </c>
      <c r="P19" s="207">
        <v>40.880000000000003</v>
      </c>
      <c r="Q19" s="208">
        <v>6.16</v>
      </c>
      <c r="R19" s="8">
        <f t="shared" si="5"/>
        <v>47.040000000000006</v>
      </c>
      <c r="AD19" s="18"/>
    </row>
    <row r="20" spans="1:30" ht="24" customHeight="1" x14ac:dyDescent="0.4">
      <c r="A20" s="10">
        <v>16</v>
      </c>
      <c r="B20" s="4">
        <v>5930001797</v>
      </c>
      <c r="C20" s="3" t="s">
        <v>2619</v>
      </c>
      <c r="D20" s="5" t="s">
        <v>1892</v>
      </c>
      <c r="E20" s="150" t="s">
        <v>3016</v>
      </c>
      <c r="F20" s="32" t="s">
        <v>3924</v>
      </c>
      <c r="G20" s="2">
        <v>1296.8399999999999</v>
      </c>
      <c r="H20" s="7">
        <v>84.84</v>
      </c>
      <c r="I20" s="144">
        <v>51</v>
      </c>
      <c r="J20" s="7">
        <v>4</v>
      </c>
      <c r="K20" s="8">
        <f t="shared" si="0"/>
        <v>204</v>
      </c>
      <c r="L20" s="8">
        <f t="shared" si="1"/>
        <v>14.280000000000001</v>
      </c>
      <c r="M20" s="8">
        <f t="shared" si="2"/>
        <v>218.28</v>
      </c>
      <c r="N20" s="8">
        <f t="shared" si="3"/>
        <v>1515.12</v>
      </c>
      <c r="O20" s="220">
        <f t="shared" si="4"/>
        <v>1515.12</v>
      </c>
      <c r="P20" s="207">
        <v>84.84</v>
      </c>
      <c r="Q20" s="208">
        <v>14.28</v>
      </c>
      <c r="R20" s="8">
        <f t="shared" si="5"/>
        <v>99.12</v>
      </c>
      <c r="AD20" s="18"/>
    </row>
    <row r="21" spans="1:30" ht="24" customHeight="1" x14ac:dyDescent="0.4">
      <c r="A21" s="10">
        <v>17</v>
      </c>
      <c r="B21" s="4">
        <v>5930001798</v>
      </c>
      <c r="C21" s="148" t="s">
        <v>2620</v>
      </c>
      <c r="D21" s="5" t="s">
        <v>1892</v>
      </c>
      <c r="E21" s="150" t="s">
        <v>3017</v>
      </c>
      <c r="F21" s="32" t="s">
        <v>3924</v>
      </c>
      <c r="G21" s="2">
        <v>1040.04</v>
      </c>
      <c r="H21" s="7">
        <v>68.040000000000006</v>
      </c>
      <c r="I21" s="144">
        <v>36</v>
      </c>
      <c r="J21" s="7">
        <v>4</v>
      </c>
      <c r="K21" s="8">
        <f t="shared" si="0"/>
        <v>144</v>
      </c>
      <c r="L21" s="8">
        <f t="shared" si="1"/>
        <v>10.080000000000002</v>
      </c>
      <c r="M21" s="8">
        <f t="shared" si="2"/>
        <v>154.08000000000001</v>
      </c>
      <c r="N21" s="8">
        <f t="shared" si="3"/>
        <v>1194.1199999999999</v>
      </c>
      <c r="O21" s="220">
        <f t="shared" si="4"/>
        <v>1194.1199999999999</v>
      </c>
      <c r="P21" s="207">
        <v>68.040000000000006</v>
      </c>
      <c r="Q21" s="208">
        <v>10.08</v>
      </c>
      <c r="R21" s="8">
        <f t="shared" si="5"/>
        <v>78.12</v>
      </c>
      <c r="AD21" s="18"/>
    </row>
    <row r="22" spans="1:30" ht="24" customHeight="1" x14ac:dyDescent="0.4">
      <c r="A22" s="10">
        <v>18</v>
      </c>
      <c r="B22" s="4">
        <v>5930001799</v>
      </c>
      <c r="C22" s="148" t="s">
        <v>2538</v>
      </c>
      <c r="D22" s="5" t="s">
        <v>2903</v>
      </c>
      <c r="E22" s="150" t="s">
        <v>2904</v>
      </c>
      <c r="F22" s="32" t="s">
        <v>3924</v>
      </c>
      <c r="G22" s="2">
        <v>338.12</v>
      </c>
      <c r="H22" s="7">
        <v>22.12</v>
      </c>
      <c r="I22" s="144">
        <v>1</v>
      </c>
      <c r="J22" s="7">
        <v>4</v>
      </c>
      <c r="K22" s="8">
        <f t="shared" si="0"/>
        <v>4</v>
      </c>
      <c r="L22" s="8">
        <f t="shared" si="1"/>
        <v>0.28000000000000003</v>
      </c>
      <c r="M22" s="8">
        <f t="shared" si="2"/>
        <v>4.28</v>
      </c>
      <c r="N22" s="8">
        <f t="shared" si="3"/>
        <v>342.4</v>
      </c>
      <c r="O22" s="220">
        <f t="shared" si="4"/>
        <v>342.4</v>
      </c>
      <c r="P22" s="207">
        <v>22.12</v>
      </c>
      <c r="Q22" s="208">
        <v>0.28000000000000003</v>
      </c>
      <c r="R22" s="8">
        <f t="shared" si="5"/>
        <v>22.400000000000002</v>
      </c>
      <c r="AD22" s="18"/>
    </row>
    <row r="23" spans="1:30" ht="24" customHeight="1" x14ac:dyDescent="0.4">
      <c r="A23" s="10">
        <v>19</v>
      </c>
      <c r="B23" s="4">
        <v>5930001800</v>
      </c>
      <c r="C23" s="148" t="s">
        <v>2539</v>
      </c>
      <c r="D23" s="5" t="s">
        <v>2782</v>
      </c>
      <c r="E23" s="150" t="s">
        <v>2905</v>
      </c>
      <c r="F23" s="32" t="s">
        <v>3929</v>
      </c>
      <c r="G23" s="2">
        <v>1647.8</v>
      </c>
      <c r="H23" s="7">
        <v>107.8</v>
      </c>
      <c r="I23" s="144">
        <v>99</v>
      </c>
      <c r="J23" s="7">
        <v>4</v>
      </c>
      <c r="K23" s="8">
        <f t="shared" si="0"/>
        <v>396</v>
      </c>
      <c r="L23" s="8">
        <f t="shared" si="1"/>
        <v>27.720000000000002</v>
      </c>
      <c r="M23" s="8">
        <f t="shared" si="2"/>
        <v>423.72</v>
      </c>
      <c r="N23" s="8">
        <f t="shared" si="3"/>
        <v>2071.52</v>
      </c>
      <c r="O23" s="220">
        <f t="shared" si="4"/>
        <v>2071.52</v>
      </c>
      <c r="P23" s="207">
        <v>107.8</v>
      </c>
      <c r="Q23" s="208">
        <v>27.72</v>
      </c>
      <c r="R23" s="8">
        <f t="shared" si="5"/>
        <v>135.51999999999998</v>
      </c>
      <c r="AD23" s="18"/>
    </row>
    <row r="24" spans="1:30" ht="24" customHeight="1" x14ac:dyDescent="0.4">
      <c r="A24" s="10">
        <v>20</v>
      </c>
      <c r="B24" s="4">
        <v>5930001801</v>
      </c>
      <c r="C24" s="148" t="s">
        <v>2433</v>
      </c>
      <c r="D24" s="5" t="s">
        <v>2763</v>
      </c>
      <c r="E24" s="150" t="s">
        <v>2764</v>
      </c>
      <c r="F24" s="32" t="s">
        <v>3924</v>
      </c>
      <c r="G24" s="2">
        <v>1198.4000000000001</v>
      </c>
      <c r="H24" s="7">
        <v>78.400000000000006</v>
      </c>
      <c r="I24" s="144">
        <v>66</v>
      </c>
      <c r="J24" s="7">
        <v>4</v>
      </c>
      <c r="K24" s="8">
        <f t="shared" si="0"/>
        <v>264</v>
      </c>
      <c r="L24" s="8">
        <f t="shared" si="1"/>
        <v>18.48</v>
      </c>
      <c r="M24" s="8">
        <f t="shared" si="2"/>
        <v>282.48</v>
      </c>
      <c r="N24" s="8">
        <f t="shared" si="3"/>
        <v>1480.88</v>
      </c>
      <c r="O24" s="220">
        <f t="shared" si="4"/>
        <v>1480.88</v>
      </c>
      <c r="P24" s="207">
        <v>78.400000000000006</v>
      </c>
      <c r="Q24" s="208">
        <v>18.48</v>
      </c>
      <c r="R24" s="8">
        <f t="shared" si="5"/>
        <v>96.88000000000001</v>
      </c>
      <c r="AD24" s="18"/>
    </row>
    <row r="25" spans="1:30" ht="24" customHeight="1" x14ac:dyDescent="0.4">
      <c r="A25" s="10">
        <v>21</v>
      </c>
      <c r="B25" s="4">
        <v>5930001802</v>
      </c>
      <c r="C25" s="148" t="s">
        <v>2442</v>
      </c>
      <c r="D25" s="5" t="s">
        <v>2778</v>
      </c>
      <c r="E25" s="150" t="s">
        <v>2779</v>
      </c>
      <c r="F25" s="32" t="s">
        <v>3924</v>
      </c>
      <c r="G25" s="2">
        <v>834.6</v>
      </c>
      <c r="H25" s="7">
        <v>54.6</v>
      </c>
      <c r="I25" s="144">
        <v>29</v>
      </c>
      <c r="J25" s="7">
        <v>4</v>
      </c>
      <c r="K25" s="8">
        <f t="shared" si="0"/>
        <v>116</v>
      </c>
      <c r="L25" s="8">
        <f t="shared" si="1"/>
        <v>8.120000000000001</v>
      </c>
      <c r="M25" s="8">
        <f t="shared" si="2"/>
        <v>124.12</v>
      </c>
      <c r="N25" s="8">
        <f t="shared" si="3"/>
        <v>958.72</v>
      </c>
      <c r="O25" s="220">
        <f t="shared" si="4"/>
        <v>958.72</v>
      </c>
      <c r="P25" s="207">
        <v>54.6</v>
      </c>
      <c r="Q25" s="208">
        <v>8.1199999999999992</v>
      </c>
      <c r="R25" s="8">
        <f t="shared" si="5"/>
        <v>62.72</v>
      </c>
      <c r="AD25" s="18"/>
    </row>
    <row r="26" spans="1:30" ht="24" customHeight="1" x14ac:dyDescent="0.4">
      <c r="A26" s="10">
        <v>22</v>
      </c>
      <c r="B26" s="4">
        <v>5930001803</v>
      </c>
      <c r="C26" s="148" t="s">
        <v>2576</v>
      </c>
      <c r="D26" s="5" t="s">
        <v>2952</v>
      </c>
      <c r="E26" s="150" t="s">
        <v>891</v>
      </c>
      <c r="F26" s="32" t="s">
        <v>3924</v>
      </c>
      <c r="G26" s="2">
        <v>1382.44</v>
      </c>
      <c r="H26" s="7">
        <v>90.44</v>
      </c>
      <c r="I26" s="144">
        <v>71</v>
      </c>
      <c r="J26" s="7">
        <v>4</v>
      </c>
      <c r="K26" s="8">
        <f t="shared" si="0"/>
        <v>284</v>
      </c>
      <c r="L26" s="8">
        <f t="shared" si="1"/>
        <v>19.880000000000003</v>
      </c>
      <c r="M26" s="8">
        <f>ROUNDUP(K26+L26,2)</f>
        <v>303.88</v>
      </c>
      <c r="N26" s="8">
        <f t="shared" si="3"/>
        <v>1686.3200000000002</v>
      </c>
      <c r="O26" s="220">
        <f t="shared" si="4"/>
        <v>1686.3200000000002</v>
      </c>
      <c r="P26" s="207">
        <v>90.44</v>
      </c>
      <c r="Q26" s="208">
        <v>19.88</v>
      </c>
      <c r="R26" s="8">
        <f t="shared" si="5"/>
        <v>110.32</v>
      </c>
      <c r="AD26" s="18"/>
    </row>
    <row r="27" spans="1:30" ht="24" customHeight="1" x14ac:dyDescent="0.4">
      <c r="A27" s="10">
        <v>23</v>
      </c>
      <c r="B27" s="4">
        <v>5930001804</v>
      </c>
      <c r="C27" s="148" t="s">
        <v>2508</v>
      </c>
      <c r="D27" s="5" t="s">
        <v>2859</v>
      </c>
      <c r="E27" s="150" t="s">
        <v>2860</v>
      </c>
      <c r="F27" s="32" t="s">
        <v>3924</v>
      </c>
      <c r="G27" s="2">
        <v>1172.72</v>
      </c>
      <c r="H27" s="7">
        <v>76.72</v>
      </c>
      <c r="I27" s="144">
        <v>50</v>
      </c>
      <c r="J27" s="7">
        <v>4</v>
      </c>
      <c r="K27" s="8">
        <f t="shared" si="0"/>
        <v>200</v>
      </c>
      <c r="L27" s="8">
        <f t="shared" si="1"/>
        <v>14.000000000000002</v>
      </c>
      <c r="M27" s="8">
        <f t="shared" si="2"/>
        <v>214</v>
      </c>
      <c r="N27" s="8">
        <f t="shared" si="3"/>
        <v>1386.72</v>
      </c>
      <c r="O27" s="220">
        <f t="shared" si="4"/>
        <v>1386.72</v>
      </c>
      <c r="P27" s="207">
        <v>76.72</v>
      </c>
      <c r="Q27" s="208">
        <v>14</v>
      </c>
      <c r="R27" s="8">
        <f t="shared" si="5"/>
        <v>90.72</v>
      </c>
      <c r="AD27" s="18"/>
    </row>
    <row r="28" spans="1:30" ht="24" customHeight="1" x14ac:dyDescent="0.4">
      <c r="A28" s="10">
        <v>24</v>
      </c>
      <c r="B28" s="4">
        <v>5930001805</v>
      </c>
      <c r="C28" s="148" t="s">
        <v>2577</v>
      </c>
      <c r="D28" s="5" t="s">
        <v>2953</v>
      </c>
      <c r="E28" s="150" t="s">
        <v>1527</v>
      </c>
      <c r="F28" s="32" t="s">
        <v>3924</v>
      </c>
      <c r="G28" s="2">
        <v>714.76</v>
      </c>
      <c r="H28" s="7">
        <v>46.76</v>
      </c>
      <c r="I28" s="144">
        <v>26</v>
      </c>
      <c r="J28" s="7">
        <v>4</v>
      </c>
      <c r="K28" s="8">
        <f t="shared" si="0"/>
        <v>104</v>
      </c>
      <c r="L28" s="8">
        <f t="shared" si="1"/>
        <v>7.2800000000000011</v>
      </c>
      <c r="M28" s="8">
        <f t="shared" si="2"/>
        <v>111.28</v>
      </c>
      <c r="N28" s="8">
        <f t="shared" si="3"/>
        <v>826.04</v>
      </c>
      <c r="O28" s="220">
        <f t="shared" si="4"/>
        <v>826.04</v>
      </c>
      <c r="P28" s="207">
        <v>46.76</v>
      </c>
      <c r="Q28" s="208">
        <v>7.28</v>
      </c>
      <c r="R28" s="8">
        <f t="shared" si="5"/>
        <v>54.04</v>
      </c>
      <c r="AD28" s="18"/>
    </row>
    <row r="29" spans="1:30" ht="24" customHeight="1" x14ac:dyDescent="0.4">
      <c r="A29" s="10">
        <v>25</v>
      </c>
      <c r="B29" s="4">
        <v>5930001806</v>
      </c>
      <c r="C29" s="148" t="s">
        <v>2507</v>
      </c>
      <c r="D29" s="5" t="s">
        <v>2857</v>
      </c>
      <c r="E29" s="150" t="s">
        <v>2858</v>
      </c>
      <c r="F29" s="32" t="s">
        <v>3930</v>
      </c>
      <c r="G29" s="2">
        <v>124.12</v>
      </c>
      <c r="H29" s="7">
        <v>8.1199999999999992</v>
      </c>
      <c r="I29" s="144">
        <v>28</v>
      </c>
      <c r="J29" s="7">
        <v>4</v>
      </c>
      <c r="K29" s="8">
        <f t="shared" si="0"/>
        <v>112</v>
      </c>
      <c r="L29" s="8">
        <f t="shared" si="1"/>
        <v>7.8400000000000007</v>
      </c>
      <c r="M29" s="8">
        <f t="shared" si="2"/>
        <v>119.84</v>
      </c>
      <c r="N29" s="8">
        <f t="shared" si="3"/>
        <v>243.96</v>
      </c>
      <c r="O29" s="220">
        <f t="shared" si="4"/>
        <v>243.96</v>
      </c>
      <c r="P29" s="207">
        <v>8.1199999999999992</v>
      </c>
      <c r="Q29" s="208">
        <v>7.84</v>
      </c>
      <c r="R29" s="8">
        <f t="shared" si="5"/>
        <v>15.959999999999999</v>
      </c>
      <c r="AD29" s="18"/>
    </row>
    <row r="30" spans="1:30" ht="24" customHeight="1" x14ac:dyDescent="0.4">
      <c r="A30" s="10">
        <v>26</v>
      </c>
      <c r="B30" s="4">
        <v>5930001807</v>
      </c>
      <c r="C30" s="148" t="s">
        <v>2586</v>
      </c>
      <c r="D30" s="5" t="s">
        <v>2964</v>
      </c>
      <c r="E30" s="150" t="s">
        <v>1550</v>
      </c>
      <c r="F30" s="32" t="s">
        <v>3931</v>
      </c>
      <c r="G30" s="2">
        <v>38.520000000000003</v>
      </c>
      <c r="H30" s="7">
        <v>2.52</v>
      </c>
      <c r="I30" s="144">
        <v>3</v>
      </c>
      <c r="J30" s="7">
        <v>4</v>
      </c>
      <c r="K30" s="8">
        <f t="shared" si="0"/>
        <v>12</v>
      </c>
      <c r="L30" s="8">
        <f t="shared" si="1"/>
        <v>0.84000000000000008</v>
      </c>
      <c r="M30" s="8">
        <f t="shared" si="2"/>
        <v>12.84</v>
      </c>
      <c r="N30" s="8">
        <f t="shared" si="3"/>
        <v>51.36</v>
      </c>
      <c r="O30" s="220">
        <f t="shared" si="4"/>
        <v>51.36</v>
      </c>
      <c r="P30" s="207">
        <v>2.52</v>
      </c>
      <c r="Q30" s="208">
        <v>0.84</v>
      </c>
      <c r="R30" s="8">
        <f t="shared" si="5"/>
        <v>3.36</v>
      </c>
      <c r="AD30" s="18"/>
    </row>
    <row r="31" spans="1:30" ht="24" customHeight="1" x14ac:dyDescent="0.4">
      <c r="A31" s="10">
        <v>27</v>
      </c>
      <c r="B31" s="4">
        <v>5930001808</v>
      </c>
      <c r="C31" s="148" t="s">
        <v>2509</v>
      </c>
      <c r="D31" s="5" t="s">
        <v>2861</v>
      </c>
      <c r="E31" s="150" t="s">
        <v>1533</v>
      </c>
      <c r="F31" s="32" t="s">
        <v>3927</v>
      </c>
      <c r="G31" s="2">
        <v>0</v>
      </c>
      <c r="H31" s="7">
        <v>0</v>
      </c>
      <c r="I31" s="144">
        <v>16</v>
      </c>
      <c r="J31" s="7">
        <v>4</v>
      </c>
      <c r="K31" s="8">
        <f t="shared" si="0"/>
        <v>64</v>
      </c>
      <c r="L31" s="8">
        <f t="shared" si="1"/>
        <v>4.4800000000000004</v>
      </c>
      <c r="M31" s="8">
        <f t="shared" si="2"/>
        <v>68.48</v>
      </c>
      <c r="N31" s="8">
        <f t="shared" si="3"/>
        <v>68.48</v>
      </c>
      <c r="O31" s="220">
        <f t="shared" si="4"/>
        <v>68.48</v>
      </c>
      <c r="P31" s="207">
        <v>0</v>
      </c>
      <c r="Q31" s="208">
        <v>4.4800000000000004</v>
      </c>
      <c r="R31" s="8">
        <f t="shared" si="5"/>
        <v>4.4800000000000004</v>
      </c>
      <c r="AD31" s="18"/>
    </row>
    <row r="32" spans="1:30" ht="24" customHeight="1" x14ac:dyDescent="0.4">
      <c r="A32" s="10">
        <v>28</v>
      </c>
      <c r="B32" s="4">
        <v>5930001809</v>
      </c>
      <c r="C32" s="148" t="s">
        <v>2455</v>
      </c>
      <c r="D32" s="5" t="s">
        <v>2795</v>
      </c>
      <c r="E32" s="150" t="s">
        <v>2796</v>
      </c>
      <c r="F32" s="32" t="s">
        <v>3924</v>
      </c>
      <c r="G32" s="2">
        <v>16161.28</v>
      </c>
      <c r="H32" s="7">
        <v>1057.28</v>
      </c>
      <c r="I32" s="144">
        <v>385</v>
      </c>
      <c r="J32" s="7">
        <v>4</v>
      </c>
      <c r="K32" s="8">
        <f t="shared" si="0"/>
        <v>1540</v>
      </c>
      <c r="L32" s="8">
        <f t="shared" si="1"/>
        <v>107.80000000000001</v>
      </c>
      <c r="M32" s="8">
        <f t="shared" si="2"/>
        <v>1647.8</v>
      </c>
      <c r="N32" s="8">
        <f t="shared" si="3"/>
        <v>17809.080000000002</v>
      </c>
      <c r="O32" s="220">
        <f t="shared" si="4"/>
        <v>17809.080000000002</v>
      </c>
      <c r="P32" s="207">
        <v>1057.28</v>
      </c>
      <c r="Q32" s="208">
        <v>107.8</v>
      </c>
      <c r="R32" s="8">
        <f t="shared" si="5"/>
        <v>1165.08</v>
      </c>
      <c r="AD32" s="18"/>
    </row>
    <row r="33" spans="1:30" ht="24" customHeight="1" x14ac:dyDescent="0.4">
      <c r="A33" s="10">
        <v>29</v>
      </c>
      <c r="B33" s="4">
        <v>5930001810</v>
      </c>
      <c r="C33" s="148" t="s">
        <v>2578</v>
      </c>
      <c r="D33" s="5" t="s">
        <v>2954</v>
      </c>
      <c r="E33" s="150" t="s">
        <v>1987</v>
      </c>
      <c r="F33" s="32" t="s">
        <v>3924</v>
      </c>
      <c r="G33" s="2">
        <v>552.12</v>
      </c>
      <c r="H33" s="7">
        <v>36.119999999999997</v>
      </c>
      <c r="I33" s="144">
        <v>19</v>
      </c>
      <c r="J33" s="7">
        <v>4</v>
      </c>
      <c r="K33" s="8">
        <f t="shared" si="0"/>
        <v>76</v>
      </c>
      <c r="L33" s="8">
        <f t="shared" si="1"/>
        <v>5.32</v>
      </c>
      <c r="M33" s="8">
        <f t="shared" si="2"/>
        <v>81.319999999999993</v>
      </c>
      <c r="N33" s="8">
        <f t="shared" si="3"/>
        <v>633.44000000000005</v>
      </c>
      <c r="O33" s="220">
        <f t="shared" si="4"/>
        <v>633.44000000000005</v>
      </c>
      <c r="P33" s="207">
        <v>36.119999999999997</v>
      </c>
      <c r="Q33" s="208">
        <v>5.32</v>
      </c>
      <c r="R33" s="8">
        <f t="shared" si="5"/>
        <v>41.44</v>
      </c>
      <c r="AD33" s="18"/>
    </row>
    <row r="34" spans="1:30" ht="24" customHeight="1" x14ac:dyDescent="0.4">
      <c r="A34" s="10">
        <v>30</v>
      </c>
      <c r="B34" s="4">
        <v>5930001811</v>
      </c>
      <c r="C34" s="148" t="s">
        <v>2466</v>
      </c>
      <c r="D34" s="5" t="s">
        <v>2810</v>
      </c>
      <c r="E34" s="150" t="s">
        <v>2811</v>
      </c>
      <c r="F34" s="32" t="s">
        <v>3924</v>
      </c>
      <c r="G34" s="2">
        <v>2867.6</v>
      </c>
      <c r="H34" s="7">
        <v>187.6</v>
      </c>
      <c r="I34" s="144">
        <v>119</v>
      </c>
      <c r="J34" s="7">
        <v>4</v>
      </c>
      <c r="K34" s="8">
        <f t="shared" si="0"/>
        <v>476</v>
      </c>
      <c r="L34" s="8">
        <f t="shared" si="1"/>
        <v>33.32</v>
      </c>
      <c r="M34" s="8">
        <f t="shared" si="2"/>
        <v>509.32</v>
      </c>
      <c r="N34" s="8">
        <f t="shared" si="3"/>
        <v>3376.92</v>
      </c>
      <c r="O34" s="220">
        <f t="shared" si="4"/>
        <v>3376.92</v>
      </c>
      <c r="P34" s="207">
        <v>187.6</v>
      </c>
      <c r="Q34" s="208">
        <v>33.32</v>
      </c>
      <c r="R34" s="8">
        <f t="shared" si="5"/>
        <v>220.92</v>
      </c>
      <c r="AD34" s="18"/>
    </row>
    <row r="35" spans="1:30" ht="24" customHeight="1" x14ac:dyDescent="0.4">
      <c r="A35" s="10">
        <v>31</v>
      </c>
      <c r="B35" s="4">
        <v>5930001812</v>
      </c>
      <c r="C35" s="148" t="s">
        <v>2510</v>
      </c>
      <c r="D35" s="5" t="s">
        <v>2862</v>
      </c>
      <c r="E35" s="150" t="s">
        <v>2863</v>
      </c>
      <c r="F35" s="32" t="s">
        <v>3927</v>
      </c>
      <c r="G35" s="2">
        <v>0</v>
      </c>
      <c r="H35" s="7">
        <v>0</v>
      </c>
      <c r="I35" s="144">
        <v>45</v>
      </c>
      <c r="J35" s="7">
        <v>4</v>
      </c>
      <c r="K35" s="8">
        <f t="shared" si="0"/>
        <v>180</v>
      </c>
      <c r="L35" s="8">
        <f t="shared" si="1"/>
        <v>12.600000000000001</v>
      </c>
      <c r="M35" s="8">
        <f t="shared" si="2"/>
        <v>192.6</v>
      </c>
      <c r="N35" s="8">
        <f t="shared" si="3"/>
        <v>192.6</v>
      </c>
      <c r="O35" s="220">
        <f t="shared" si="4"/>
        <v>192.6</v>
      </c>
      <c r="P35" s="207">
        <v>0</v>
      </c>
      <c r="Q35" s="208">
        <v>12.6</v>
      </c>
      <c r="R35" s="8">
        <f t="shared" si="5"/>
        <v>12.6</v>
      </c>
      <c r="AD35" s="18"/>
    </row>
    <row r="36" spans="1:30" ht="24" customHeight="1" x14ac:dyDescent="0.4">
      <c r="A36" s="10">
        <v>32</v>
      </c>
      <c r="B36" s="4">
        <v>5930001813</v>
      </c>
      <c r="C36" s="148" t="s">
        <v>2529</v>
      </c>
      <c r="D36" s="5" t="s">
        <v>2886</v>
      </c>
      <c r="E36" s="150" t="s">
        <v>2887</v>
      </c>
      <c r="F36" s="3" t="s">
        <v>3927</v>
      </c>
      <c r="G36" s="2">
        <v>0</v>
      </c>
      <c r="H36" s="7">
        <v>0</v>
      </c>
      <c r="I36" s="144">
        <v>7</v>
      </c>
      <c r="J36" s="7">
        <v>4</v>
      </c>
      <c r="K36" s="8">
        <f t="shared" si="0"/>
        <v>28</v>
      </c>
      <c r="L36" s="8">
        <f t="shared" si="1"/>
        <v>1.9600000000000002</v>
      </c>
      <c r="M36" s="8">
        <f t="shared" si="2"/>
        <v>29.96</v>
      </c>
      <c r="N36" s="8">
        <f t="shared" si="3"/>
        <v>29.96</v>
      </c>
      <c r="O36" s="220">
        <f t="shared" si="4"/>
        <v>29.96</v>
      </c>
      <c r="P36" s="207">
        <v>0</v>
      </c>
      <c r="Q36" s="208">
        <v>1.96</v>
      </c>
      <c r="R36" s="8">
        <f t="shared" si="5"/>
        <v>1.96</v>
      </c>
      <c r="AD36" s="18"/>
    </row>
    <row r="37" spans="1:30" ht="24" customHeight="1" x14ac:dyDescent="0.4">
      <c r="A37" s="10">
        <v>33</v>
      </c>
      <c r="B37" s="4">
        <v>5930001814</v>
      </c>
      <c r="C37" s="148" t="s">
        <v>2528</v>
      </c>
      <c r="D37" s="5" t="s">
        <v>2884</v>
      </c>
      <c r="E37" s="150" t="s">
        <v>2885</v>
      </c>
      <c r="F37" s="32" t="s">
        <v>3930</v>
      </c>
      <c r="G37" s="2">
        <v>166.92</v>
      </c>
      <c r="H37" s="7">
        <v>10.92</v>
      </c>
      <c r="I37" s="144">
        <v>49</v>
      </c>
      <c r="J37" s="7">
        <v>4</v>
      </c>
      <c r="K37" s="8">
        <f t="shared" si="0"/>
        <v>196</v>
      </c>
      <c r="L37" s="8">
        <f t="shared" si="1"/>
        <v>13.72</v>
      </c>
      <c r="M37" s="8">
        <f t="shared" si="2"/>
        <v>209.72</v>
      </c>
      <c r="N37" s="8">
        <f t="shared" si="3"/>
        <v>376.64</v>
      </c>
      <c r="O37" s="220">
        <f t="shared" si="4"/>
        <v>376.64</v>
      </c>
      <c r="P37" s="207">
        <v>10.92</v>
      </c>
      <c r="Q37" s="208">
        <v>13.72</v>
      </c>
      <c r="R37" s="8">
        <f t="shared" si="5"/>
        <v>24.64</v>
      </c>
      <c r="AD37" s="18"/>
    </row>
    <row r="38" spans="1:30" ht="24" customHeight="1" x14ac:dyDescent="0.4">
      <c r="A38" s="10">
        <v>34</v>
      </c>
      <c r="B38" s="4">
        <v>5930001815</v>
      </c>
      <c r="C38" s="148" t="s">
        <v>2511</v>
      </c>
      <c r="D38" s="5" t="s">
        <v>3769</v>
      </c>
      <c r="E38" s="150" t="s">
        <v>1630</v>
      </c>
      <c r="F38" s="32" t="s">
        <v>3924</v>
      </c>
      <c r="G38" s="2">
        <v>1391</v>
      </c>
      <c r="H38" s="7">
        <v>91</v>
      </c>
      <c r="I38" s="144">
        <v>52</v>
      </c>
      <c r="J38" s="7">
        <v>4</v>
      </c>
      <c r="K38" s="8">
        <f t="shared" si="0"/>
        <v>208</v>
      </c>
      <c r="L38" s="8">
        <f t="shared" si="1"/>
        <v>14.560000000000002</v>
      </c>
      <c r="M38" s="8">
        <f t="shared" si="2"/>
        <v>222.56</v>
      </c>
      <c r="N38" s="8">
        <f t="shared" si="3"/>
        <v>1613.56</v>
      </c>
      <c r="O38" s="220">
        <f t="shared" si="4"/>
        <v>1613.56</v>
      </c>
      <c r="P38" s="207">
        <v>91</v>
      </c>
      <c r="Q38" s="208">
        <v>14.56</v>
      </c>
      <c r="R38" s="8">
        <f t="shared" si="5"/>
        <v>105.56</v>
      </c>
      <c r="AD38" s="18"/>
    </row>
    <row r="39" spans="1:30" ht="24" customHeight="1" x14ac:dyDescent="0.4">
      <c r="A39" s="10">
        <v>35</v>
      </c>
      <c r="B39" s="4">
        <v>5930001816</v>
      </c>
      <c r="C39" s="148" t="s">
        <v>2502</v>
      </c>
      <c r="D39" s="5" t="s">
        <v>3770</v>
      </c>
      <c r="E39" s="150" t="s">
        <v>2850</v>
      </c>
      <c r="F39" s="32" t="s">
        <v>3928</v>
      </c>
      <c r="G39" s="2">
        <v>804.64</v>
      </c>
      <c r="H39" s="7">
        <v>52.64</v>
      </c>
      <c r="I39" s="144">
        <v>64</v>
      </c>
      <c r="J39" s="7">
        <v>4</v>
      </c>
      <c r="K39" s="8">
        <f t="shared" si="0"/>
        <v>256</v>
      </c>
      <c r="L39" s="8">
        <f t="shared" si="1"/>
        <v>17.920000000000002</v>
      </c>
      <c r="M39" s="8">
        <f t="shared" si="2"/>
        <v>273.92</v>
      </c>
      <c r="N39" s="8">
        <f t="shared" si="3"/>
        <v>1078.56</v>
      </c>
      <c r="O39" s="220">
        <f t="shared" si="4"/>
        <v>1078.56</v>
      </c>
      <c r="P39" s="207">
        <v>52.64</v>
      </c>
      <c r="Q39" s="208">
        <v>17.920000000000002</v>
      </c>
      <c r="R39" s="8">
        <f t="shared" si="5"/>
        <v>70.56</v>
      </c>
      <c r="AD39" s="18"/>
    </row>
    <row r="40" spans="1:30" ht="24" customHeight="1" x14ac:dyDescent="0.4">
      <c r="A40" s="10">
        <v>36</v>
      </c>
      <c r="B40" s="4">
        <v>5930001817</v>
      </c>
      <c r="C40" s="147" t="s">
        <v>2568</v>
      </c>
      <c r="D40" s="5" t="s">
        <v>3771</v>
      </c>
      <c r="E40" s="150" t="s">
        <v>1571</v>
      </c>
      <c r="F40" s="32" t="s">
        <v>3924</v>
      </c>
      <c r="G40" s="2">
        <v>483.64</v>
      </c>
      <c r="H40" s="7">
        <v>31.64</v>
      </c>
      <c r="I40" s="144">
        <v>26</v>
      </c>
      <c r="J40" s="7">
        <v>4</v>
      </c>
      <c r="K40" s="8">
        <f t="shared" si="0"/>
        <v>104</v>
      </c>
      <c r="L40" s="8">
        <f t="shared" si="1"/>
        <v>7.2800000000000011</v>
      </c>
      <c r="M40" s="8">
        <f t="shared" si="2"/>
        <v>111.28</v>
      </c>
      <c r="N40" s="8">
        <f t="shared" si="3"/>
        <v>594.91999999999996</v>
      </c>
      <c r="O40" s="220">
        <f t="shared" si="4"/>
        <v>594.91999999999996</v>
      </c>
      <c r="P40" s="207">
        <v>31.64</v>
      </c>
      <c r="Q40" s="208">
        <v>7.28</v>
      </c>
      <c r="R40" s="8">
        <f t="shared" si="5"/>
        <v>38.92</v>
      </c>
      <c r="AD40" s="18"/>
    </row>
    <row r="41" spans="1:30" ht="24" customHeight="1" x14ac:dyDescent="0.4">
      <c r="A41" s="10">
        <v>37</v>
      </c>
      <c r="B41" s="4">
        <v>5930001818</v>
      </c>
      <c r="C41" s="148" t="s">
        <v>2563</v>
      </c>
      <c r="D41" s="5" t="s">
        <v>3772</v>
      </c>
      <c r="E41" s="150" t="s">
        <v>853</v>
      </c>
      <c r="F41" s="32" t="s">
        <v>3924</v>
      </c>
      <c r="G41" s="2">
        <v>1626.4</v>
      </c>
      <c r="H41" s="7">
        <v>106.4</v>
      </c>
      <c r="I41" s="144">
        <v>64</v>
      </c>
      <c r="J41" s="7">
        <v>4</v>
      </c>
      <c r="K41" s="8">
        <f t="shared" si="0"/>
        <v>256</v>
      </c>
      <c r="L41" s="8">
        <f t="shared" si="1"/>
        <v>17.920000000000002</v>
      </c>
      <c r="M41" s="8">
        <f t="shared" si="2"/>
        <v>273.92</v>
      </c>
      <c r="N41" s="8">
        <f t="shared" si="3"/>
        <v>1900.3200000000002</v>
      </c>
      <c r="O41" s="220">
        <f t="shared" si="4"/>
        <v>1900.3200000000002</v>
      </c>
      <c r="P41" s="207">
        <v>106.4</v>
      </c>
      <c r="Q41" s="208">
        <v>17.920000000000002</v>
      </c>
      <c r="R41" s="8">
        <f t="shared" si="5"/>
        <v>124.32000000000001</v>
      </c>
      <c r="AD41" s="18"/>
    </row>
    <row r="42" spans="1:30" ht="24" customHeight="1" x14ac:dyDescent="0.4">
      <c r="A42" s="10">
        <v>38</v>
      </c>
      <c r="B42" s="4">
        <v>5930001819</v>
      </c>
      <c r="C42" s="3" t="s">
        <v>2562</v>
      </c>
      <c r="D42" s="5" t="s">
        <v>2937</v>
      </c>
      <c r="E42" s="150" t="s">
        <v>1242</v>
      </c>
      <c r="F42" s="32" t="s">
        <v>3930</v>
      </c>
      <c r="G42" s="2">
        <v>1493.72</v>
      </c>
      <c r="H42" s="7">
        <v>97.72</v>
      </c>
      <c r="I42" s="144">
        <v>430</v>
      </c>
      <c r="J42" s="7">
        <v>4</v>
      </c>
      <c r="K42" s="8">
        <f t="shared" si="0"/>
        <v>1720</v>
      </c>
      <c r="L42" s="8">
        <f t="shared" si="1"/>
        <v>120.4</v>
      </c>
      <c r="M42" s="8">
        <f t="shared" si="2"/>
        <v>1840.4</v>
      </c>
      <c r="N42" s="8">
        <f t="shared" si="3"/>
        <v>3334.12</v>
      </c>
      <c r="O42" s="220">
        <f t="shared" si="4"/>
        <v>3334.12</v>
      </c>
      <c r="P42" s="207">
        <v>97.72</v>
      </c>
      <c r="Q42" s="208">
        <v>120.4</v>
      </c>
      <c r="R42" s="8">
        <f t="shared" si="5"/>
        <v>218.12</v>
      </c>
      <c r="AD42" s="18"/>
    </row>
    <row r="43" spans="1:30" ht="24" customHeight="1" x14ac:dyDescent="0.4">
      <c r="A43" s="10">
        <v>39</v>
      </c>
      <c r="B43" s="4">
        <v>5930001820</v>
      </c>
      <c r="C43" s="148" t="s">
        <v>2444</v>
      </c>
      <c r="D43" s="5" t="s">
        <v>2782</v>
      </c>
      <c r="E43" s="150" t="s">
        <v>2783</v>
      </c>
      <c r="F43" s="32" t="s">
        <v>3927</v>
      </c>
      <c r="G43" s="33">
        <v>0</v>
      </c>
      <c r="H43" s="7">
        <v>0</v>
      </c>
      <c r="I43" s="144">
        <v>16</v>
      </c>
      <c r="J43" s="7">
        <v>4</v>
      </c>
      <c r="K43" s="8">
        <f t="shared" si="0"/>
        <v>64</v>
      </c>
      <c r="L43" s="8">
        <f t="shared" si="1"/>
        <v>4.4800000000000004</v>
      </c>
      <c r="M43" s="8">
        <f t="shared" si="2"/>
        <v>68.48</v>
      </c>
      <c r="N43" s="8">
        <f t="shared" si="3"/>
        <v>68.48</v>
      </c>
      <c r="O43" s="220">
        <f t="shared" si="4"/>
        <v>68.48</v>
      </c>
      <c r="P43" s="207">
        <v>0</v>
      </c>
      <c r="Q43" s="208">
        <v>4.4800000000000004</v>
      </c>
      <c r="R43" s="8">
        <f t="shared" si="5"/>
        <v>4.4800000000000004</v>
      </c>
      <c r="AD43" s="18"/>
    </row>
    <row r="44" spans="1:30" ht="24" customHeight="1" x14ac:dyDescent="0.4">
      <c r="A44" s="10">
        <v>40</v>
      </c>
      <c r="B44" s="4">
        <v>5930001821</v>
      </c>
      <c r="C44" s="148" t="s">
        <v>2512</v>
      </c>
      <c r="D44" s="5" t="s">
        <v>2864</v>
      </c>
      <c r="E44" s="150" t="s">
        <v>2865</v>
      </c>
      <c r="F44" s="32" t="s">
        <v>3927</v>
      </c>
      <c r="G44" s="2">
        <v>0</v>
      </c>
      <c r="H44" s="7">
        <v>0</v>
      </c>
      <c r="I44" s="144">
        <v>10</v>
      </c>
      <c r="J44" s="7">
        <v>4</v>
      </c>
      <c r="K44" s="8">
        <f t="shared" si="0"/>
        <v>40</v>
      </c>
      <c r="L44" s="8">
        <f t="shared" si="1"/>
        <v>2.8000000000000003</v>
      </c>
      <c r="M44" s="8">
        <f t="shared" si="2"/>
        <v>42.8</v>
      </c>
      <c r="N44" s="8">
        <f t="shared" si="3"/>
        <v>42.8</v>
      </c>
      <c r="O44" s="220">
        <f t="shared" si="4"/>
        <v>42.8</v>
      </c>
      <c r="P44" s="207">
        <v>0</v>
      </c>
      <c r="Q44" s="208">
        <v>2.8</v>
      </c>
      <c r="R44" s="8">
        <f t="shared" si="5"/>
        <v>2.8</v>
      </c>
      <c r="AD44" s="18"/>
    </row>
    <row r="45" spans="1:30" ht="24" customHeight="1" x14ac:dyDescent="0.4">
      <c r="A45" s="10">
        <v>41</v>
      </c>
      <c r="B45" s="4">
        <v>5930001822</v>
      </c>
      <c r="C45" s="148" t="s">
        <v>2445</v>
      </c>
      <c r="D45" s="5" t="s">
        <v>3773</v>
      </c>
      <c r="E45" s="150" t="s">
        <v>2784</v>
      </c>
      <c r="F45" s="32" t="s">
        <v>3924</v>
      </c>
      <c r="G45" s="2">
        <v>714.76</v>
      </c>
      <c r="H45" s="7">
        <v>46.76</v>
      </c>
      <c r="I45" s="144">
        <v>25</v>
      </c>
      <c r="J45" s="7">
        <v>4</v>
      </c>
      <c r="K45" s="8">
        <f t="shared" si="0"/>
        <v>100</v>
      </c>
      <c r="L45" s="8">
        <f t="shared" si="1"/>
        <v>7.0000000000000009</v>
      </c>
      <c r="M45" s="8">
        <f t="shared" si="2"/>
        <v>107</v>
      </c>
      <c r="N45" s="8">
        <f t="shared" si="3"/>
        <v>821.76</v>
      </c>
      <c r="O45" s="220">
        <f t="shared" si="4"/>
        <v>821.76</v>
      </c>
      <c r="P45" s="207">
        <v>46.76</v>
      </c>
      <c r="Q45" s="208">
        <v>7</v>
      </c>
      <c r="R45" s="8">
        <f t="shared" si="5"/>
        <v>53.76</v>
      </c>
      <c r="AD45" s="18"/>
    </row>
    <row r="46" spans="1:30" ht="24" customHeight="1" x14ac:dyDescent="0.4">
      <c r="A46" s="10">
        <v>42</v>
      </c>
      <c r="B46" s="4">
        <v>5930001823</v>
      </c>
      <c r="C46" s="148" t="s">
        <v>2446</v>
      </c>
      <c r="D46" s="5" t="s">
        <v>2785</v>
      </c>
      <c r="E46" s="150" t="s">
        <v>1541</v>
      </c>
      <c r="F46" s="32" t="s">
        <v>3924</v>
      </c>
      <c r="G46" s="2">
        <v>2794.84</v>
      </c>
      <c r="H46" s="7">
        <v>182.84</v>
      </c>
      <c r="I46" s="144">
        <v>68</v>
      </c>
      <c r="J46" s="7">
        <v>4</v>
      </c>
      <c r="K46" s="8">
        <f t="shared" si="0"/>
        <v>272</v>
      </c>
      <c r="L46" s="8">
        <f t="shared" si="1"/>
        <v>19.040000000000003</v>
      </c>
      <c r="M46" s="8">
        <f t="shared" si="2"/>
        <v>291.04000000000002</v>
      </c>
      <c r="N46" s="8">
        <f t="shared" si="3"/>
        <v>3085.88</v>
      </c>
      <c r="O46" s="220">
        <f t="shared" si="4"/>
        <v>3085.88</v>
      </c>
      <c r="P46" s="207">
        <v>182.84</v>
      </c>
      <c r="Q46" s="208">
        <v>19.04</v>
      </c>
      <c r="R46" s="8">
        <f t="shared" si="5"/>
        <v>201.88</v>
      </c>
      <c r="AD46" s="18"/>
    </row>
    <row r="47" spans="1:30" ht="24" customHeight="1" x14ac:dyDescent="0.4">
      <c r="A47" s="10">
        <v>43</v>
      </c>
      <c r="B47" s="4">
        <v>5930001824</v>
      </c>
      <c r="C47" s="148" t="s">
        <v>2447</v>
      </c>
      <c r="D47" s="5" t="s">
        <v>2785</v>
      </c>
      <c r="E47" s="150" t="s">
        <v>2235</v>
      </c>
      <c r="F47" s="32" t="s">
        <v>3924</v>
      </c>
      <c r="G47" s="2">
        <v>4070.28</v>
      </c>
      <c r="H47" s="7">
        <v>266.27999999999997</v>
      </c>
      <c r="I47" s="144">
        <v>66</v>
      </c>
      <c r="J47" s="7">
        <v>4</v>
      </c>
      <c r="K47" s="8">
        <f t="shared" si="0"/>
        <v>264</v>
      </c>
      <c r="L47" s="8">
        <f t="shared" si="1"/>
        <v>18.48</v>
      </c>
      <c r="M47" s="8">
        <f t="shared" si="2"/>
        <v>282.48</v>
      </c>
      <c r="N47" s="8">
        <f t="shared" si="3"/>
        <v>4352.76</v>
      </c>
      <c r="O47" s="220">
        <f t="shared" si="4"/>
        <v>4352.76</v>
      </c>
      <c r="P47" s="207">
        <v>266.27999999999997</v>
      </c>
      <c r="Q47" s="208">
        <v>18.48</v>
      </c>
      <c r="R47" s="8">
        <f t="shared" si="5"/>
        <v>284.76</v>
      </c>
      <c r="AD47" s="18"/>
    </row>
    <row r="48" spans="1:30" ht="24" customHeight="1" x14ac:dyDescent="0.4">
      <c r="A48" s="10">
        <v>44</v>
      </c>
      <c r="B48" s="4">
        <v>5930001825</v>
      </c>
      <c r="C48" s="148" t="s">
        <v>2569</v>
      </c>
      <c r="D48" s="5" t="s">
        <v>3774</v>
      </c>
      <c r="E48" s="150" t="s">
        <v>2942</v>
      </c>
      <c r="F48" s="32" t="s">
        <v>3931</v>
      </c>
      <c r="G48" s="2">
        <v>11316.32</v>
      </c>
      <c r="H48" s="7">
        <v>740.32</v>
      </c>
      <c r="I48" s="144">
        <v>294</v>
      </c>
      <c r="J48" s="7">
        <v>4</v>
      </c>
      <c r="K48" s="8">
        <f t="shared" si="0"/>
        <v>1176</v>
      </c>
      <c r="L48" s="8">
        <f t="shared" si="1"/>
        <v>82.320000000000007</v>
      </c>
      <c r="M48" s="8">
        <f t="shared" si="2"/>
        <v>1258.32</v>
      </c>
      <c r="N48" s="8">
        <f t="shared" si="3"/>
        <v>12574.64</v>
      </c>
      <c r="O48" s="220">
        <f t="shared" si="4"/>
        <v>12574.64</v>
      </c>
      <c r="P48" s="207">
        <v>740.32</v>
      </c>
      <c r="Q48" s="208">
        <v>82.32</v>
      </c>
      <c r="R48" s="8">
        <f t="shared" si="5"/>
        <v>822.6400000000001</v>
      </c>
      <c r="AD48" s="18"/>
    </row>
    <row r="49" spans="1:30" ht="24" customHeight="1" x14ac:dyDescent="0.4">
      <c r="A49" s="10">
        <v>45</v>
      </c>
      <c r="B49" s="4">
        <v>5930001826</v>
      </c>
      <c r="C49" s="148" t="s">
        <v>2513</v>
      </c>
      <c r="D49" s="5" t="s">
        <v>2866</v>
      </c>
      <c r="E49" s="150" t="s">
        <v>2867</v>
      </c>
      <c r="F49" s="32" t="s">
        <v>3927</v>
      </c>
      <c r="G49" s="2">
        <v>0</v>
      </c>
      <c r="H49" s="7">
        <v>0</v>
      </c>
      <c r="I49" s="144">
        <v>46</v>
      </c>
      <c r="J49" s="7">
        <v>4</v>
      </c>
      <c r="K49" s="8">
        <f t="shared" si="0"/>
        <v>184</v>
      </c>
      <c r="L49" s="8">
        <f t="shared" si="1"/>
        <v>12.88</v>
      </c>
      <c r="M49" s="8">
        <f t="shared" si="2"/>
        <v>196.88</v>
      </c>
      <c r="N49" s="8">
        <f t="shared" si="3"/>
        <v>196.88</v>
      </c>
      <c r="O49" s="220">
        <f t="shared" si="4"/>
        <v>196.88</v>
      </c>
      <c r="P49" s="207">
        <v>0</v>
      </c>
      <c r="Q49" s="208">
        <v>12.88</v>
      </c>
      <c r="R49" s="8">
        <f t="shared" si="5"/>
        <v>12.88</v>
      </c>
      <c r="AD49" s="18"/>
    </row>
    <row r="50" spans="1:30" ht="24" customHeight="1" x14ac:dyDescent="0.4">
      <c r="A50" s="10">
        <v>46</v>
      </c>
      <c r="B50" s="4">
        <v>5930001827</v>
      </c>
      <c r="C50" s="148" t="s">
        <v>2527</v>
      </c>
      <c r="D50" s="5" t="s">
        <v>2883</v>
      </c>
      <c r="E50" s="150" t="s">
        <v>868</v>
      </c>
      <c r="F50" s="32" t="s">
        <v>3932</v>
      </c>
      <c r="G50" s="2">
        <v>582.08000000000004</v>
      </c>
      <c r="H50" s="7">
        <v>38.08</v>
      </c>
      <c r="I50" s="144">
        <v>20</v>
      </c>
      <c r="J50" s="7">
        <v>4</v>
      </c>
      <c r="K50" s="8">
        <f t="shared" si="0"/>
        <v>80</v>
      </c>
      <c r="L50" s="8">
        <f t="shared" si="1"/>
        <v>5.6000000000000005</v>
      </c>
      <c r="M50" s="8">
        <f t="shared" si="2"/>
        <v>85.6</v>
      </c>
      <c r="N50" s="8">
        <f t="shared" si="3"/>
        <v>667.68000000000006</v>
      </c>
      <c r="O50" s="220">
        <f t="shared" si="4"/>
        <v>667.68000000000006</v>
      </c>
      <c r="P50" s="207">
        <v>38.08</v>
      </c>
      <c r="Q50" s="208">
        <v>5.6</v>
      </c>
      <c r="R50" s="8">
        <f t="shared" si="5"/>
        <v>43.68</v>
      </c>
      <c r="AD50" s="18"/>
    </row>
    <row r="51" spans="1:30" ht="24" customHeight="1" x14ac:dyDescent="0.4">
      <c r="A51" s="10">
        <v>47</v>
      </c>
      <c r="B51" s="4">
        <v>5930001828</v>
      </c>
      <c r="C51" s="148" t="s">
        <v>2514</v>
      </c>
      <c r="D51" s="5" t="s">
        <v>2868</v>
      </c>
      <c r="E51" s="150" t="s">
        <v>1585</v>
      </c>
      <c r="F51" s="32" t="s">
        <v>3927</v>
      </c>
      <c r="G51" s="2">
        <v>0</v>
      </c>
      <c r="H51" s="7">
        <v>0</v>
      </c>
      <c r="I51" s="144">
        <v>19</v>
      </c>
      <c r="J51" s="7">
        <v>4</v>
      </c>
      <c r="K51" s="8">
        <f t="shared" si="0"/>
        <v>76</v>
      </c>
      <c r="L51" s="8">
        <f t="shared" si="1"/>
        <v>5.32</v>
      </c>
      <c r="M51" s="8">
        <f t="shared" si="2"/>
        <v>81.319999999999993</v>
      </c>
      <c r="N51" s="8">
        <f t="shared" si="3"/>
        <v>81.319999999999993</v>
      </c>
      <c r="O51" s="220">
        <f t="shared" si="4"/>
        <v>81.319999999999993</v>
      </c>
      <c r="P51" s="207">
        <v>0</v>
      </c>
      <c r="Q51" s="208">
        <v>5.32</v>
      </c>
      <c r="R51" s="8">
        <f t="shared" si="5"/>
        <v>5.32</v>
      </c>
      <c r="AD51" s="18"/>
    </row>
    <row r="52" spans="1:30" ht="24" customHeight="1" x14ac:dyDescent="0.4">
      <c r="A52" s="10">
        <v>48</v>
      </c>
      <c r="B52" s="4">
        <v>5930001829</v>
      </c>
      <c r="C52" s="148" t="s">
        <v>2523</v>
      </c>
      <c r="D52" s="5" t="s">
        <v>2879</v>
      </c>
      <c r="E52" s="150" t="s">
        <v>1539</v>
      </c>
      <c r="F52" s="32" t="s">
        <v>3932</v>
      </c>
      <c r="G52" s="2">
        <v>166.92</v>
      </c>
      <c r="H52" s="7">
        <v>10.92</v>
      </c>
      <c r="I52" s="144">
        <v>10</v>
      </c>
      <c r="J52" s="7">
        <v>4</v>
      </c>
      <c r="K52" s="8">
        <f t="shared" si="0"/>
        <v>40</v>
      </c>
      <c r="L52" s="8">
        <f t="shared" si="1"/>
        <v>2.8000000000000003</v>
      </c>
      <c r="M52" s="8">
        <f t="shared" si="2"/>
        <v>42.8</v>
      </c>
      <c r="N52" s="8">
        <f t="shared" si="3"/>
        <v>209.71999999999997</v>
      </c>
      <c r="O52" s="220">
        <f t="shared" si="4"/>
        <v>209.71999999999997</v>
      </c>
      <c r="P52" s="207">
        <v>10.92</v>
      </c>
      <c r="Q52" s="208">
        <v>2.8</v>
      </c>
      <c r="R52" s="8">
        <f t="shared" si="5"/>
        <v>13.719999999999999</v>
      </c>
      <c r="AD52" s="18"/>
    </row>
    <row r="53" spans="1:30" ht="24" customHeight="1" x14ac:dyDescent="0.4">
      <c r="A53" s="10">
        <v>49</v>
      </c>
      <c r="B53" s="4">
        <v>5930001830</v>
      </c>
      <c r="C53" s="3" t="s">
        <v>2515</v>
      </c>
      <c r="D53" s="5" t="s">
        <v>3099</v>
      </c>
      <c r="E53" s="150" t="s">
        <v>2869</v>
      </c>
      <c r="F53" s="32" t="s">
        <v>3927</v>
      </c>
      <c r="G53" s="2">
        <v>0</v>
      </c>
      <c r="H53" s="7">
        <v>0</v>
      </c>
      <c r="I53" s="144">
        <v>23</v>
      </c>
      <c r="J53" s="7">
        <v>4</v>
      </c>
      <c r="K53" s="8">
        <f t="shared" si="0"/>
        <v>92</v>
      </c>
      <c r="L53" s="8">
        <f t="shared" si="1"/>
        <v>6.44</v>
      </c>
      <c r="M53" s="8">
        <f t="shared" si="2"/>
        <v>98.44</v>
      </c>
      <c r="N53" s="8">
        <f t="shared" si="3"/>
        <v>98.44</v>
      </c>
      <c r="O53" s="220">
        <f t="shared" si="4"/>
        <v>98.44</v>
      </c>
      <c r="P53" s="207">
        <v>0</v>
      </c>
      <c r="Q53" s="208">
        <v>6.44</v>
      </c>
      <c r="R53" s="8">
        <f t="shared" si="5"/>
        <v>6.44</v>
      </c>
      <c r="AD53" s="18"/>
    </row>
    <row r="54" spans="1:30" ht="24" customHeight="1" x14ac:dyDescent="0.4">
      <c r="A54" s="10">
        <v>50</v>
      </c>
      <c r="B54" s="4">
        <v>5930001831</v>
      </c>
      <c r="C54" s="148" t="s">
        <v>2521</v>
      </c>
      <c r="D54" s="5" t="s">
        <v>3775</v>
      </c>
      <c r="E54" s="150" t="s">
        <v>2876</v>
      </c>
      <c r="F54" s="32" t="s">
        <v>3932</v>
      </c>
      <c r="G54" s="2">
        <v>997.24</v>
      </c>
      <c r="H54" s="7">
        <v>65.239999999999995</v>
      </c>
      <c r="I54" s="144">
        <v>88</v>
      </c>
      <c r="J54" s="7">
        <v>4</v>
      </c>
      <c r="K54" s="8">
        <f t="shared" si="0"/>
        <v>352</v>
      </c>
      <c r="L54" s="8">
        <f t="shared" si="1"/>
        <v>24.64</v>
      </c>
      <c r="M54" s="8">
        <f t="shared" si="2"/>
        <v>376.64</v>
      </c>
      <c r="N54" s="8">
        <f t="shared" si="3"/>
        <v>1373.88</v>
      </c>
      <c r="O54" s="220">
        <f t="shared" si="4"/>
        <v>1373.88</v>
      </c>
      <c r="P54" s="207">
        <v>65.239999999999995</v>
      </c>
      <c r="Q54" s="208">
        <v>24.64</v>
      </c>
      <c r="R54" s="8">
        <f t="shared" si="5"/>
        <v>89.88</v>
      </c>
      <c r="AD54" s="18"/>
    </row>
    <row r="55" spans="1:30" ht="24" customHeight="1" x14ac:dyDescent="0.4">
      <c r="A55" s="10">
        <v>51</v>
      </c>
      <c r="B55" s="4">
        <v>5930001832</v>
      </c>
      <c r="C55" s="148" t="s">
        <v>2522</v>
      </c>
      <c r="D55" s="5" t="s">
        <v>2877</v>
      </c>
      <c r="E55" s="150" t="s">
        <v>2878</v>
      </c>
      <c r="F55" s="32" t="s">
        <v>3929</v>
      </c>
      <c r="G55" s="2">
        <v>26660.12</v>
      </c>
      <c r="H55" s="7">
        <v>1744.12</v>
      </c>
      <c r="I55" s="144">
        <v>1660</v>
      </c>
      <c r="J55" s="7">
        <v>4</v>
      </c>
      <c r="K55" s="8">
        <f t="shared" si="0"/>
        <v>6640</v>
      </c>
      <c r="L55" s="8">
        <f t="shared" si="1"/>
        <v>464.80000000000007</v>
      </c>
      <c r="M55" s="8">
        <f t="shared" si="2"/>
        <v>7104.8</v>
      </c>
      <c r="N55" s="8">
        <f t="shared" si="3"/>
        <v>33764.92</v>
      </c>
      <c r="O55" s="220">
        <f t="shared" si="4"/>
        <v>33764.92</v>
      </c>
      <c r="P55" s="207">
        <v>1744.12</v>
      </c>
      <c r="Q55" s="208">
        <v>464.8</v>
      </c>
      <c r="R55" s="8">
        <f t="shared" si="5"/>
        <v>2208.92</v>
      </c>
      <c r="AD55" s="18"/>
    </row>
    <row r="56" spans="1:30" ht="24" customHeight="1" x14ac:dyDescent="0.4">
      <c r="A56" s="10">
        <v>52</v>
      </c>
      <c r="B56" s="4">
        <v>5930001833</v>
      </c>
      <c r="C56" s="148" t="s">
        <v>2520</v>
      </c>
      <c r="D56" s="5" t="s">
        <v>3776</v>
      </c>
      <c r="E56" s="150" t="s">
        <v>2875</v>
      </c>
      <c r="F56" s="32" t="s">
        <v>3927</v>
      </c>
      <c r="G56" s="2">
        <v>0</v>
      </c>
      <c r="H56" s="7">
        <v>0</v>
      </c>
      <c r="I56" s="144">
        <v>3</v>
      </c>
      <c r="J56" s="7">
        <v>4</v>
      </c>
      <c r="K56" s="8">
        <f t="shared" si="0"/>
        <v>12</v>
      </c>
      <c r="L56" s="8">
        <f t="shared" si="1"/>
        <v>0.84000000000000008</v>
      </c>
      <c r="M56" s="8">
        <f t="shared" si="2"/>
        <v>12.84</v>
      </c>
      <c r="N56" s="8">
        <f t="shared" si="3"/>
        <v>12.84</v>
      </c>
      <c r="O56" s="220">
        <f t="shared" si="4"/>
        <v>12.84</v>
      </c>
      <c r="P56" s="207">
        <v>0</v>
      </c>
      <c r="Q56" s="208">
        <v>0.84</v>
      </c>
      <c r="R56" s="8">
        <f t="shared" si="5"/>
        <v>0.84</v>
      </c>
      <c r="AD56" s="18"/>
    </row>
    <row r="57" spans="1:30" ht="24" customHeight="1" x14ac:dyDescent="0.4">
      <c r="A57" s="10">
        <v>53</v>
      </c>
      <c r="B57" s="4">
        <v>5930001834</v>
      </c>
      <c r="C57" s="148" t="s">
        <v>2519</v>
      </c>
      <c r="D57" s="5" t="s">
        <v>3777</v>
      </c>
      <c r="E57" s="150" t="s">
        <v>2874</v>
      </c>
      <c r="F57" s="32" t="s">
        <v>3932</v>
      </c>
      <c r="G57" s="2">
        <v>800.36</v>
      </c>
      <c r="H57" s="7">
        <v>52.36</v>
      </c>
      <c r="I57" s="144">
        <v>36</v>
      </c>
      <c r="J57" s="7">
        <v>4</v>
      </c>
      <c r="K57" s="8">
        <f t="shared" si="0"/>
        <v>144</v>
      </c>
      <c r="L57" s="8">
        <f t="shared" si="1"/>
        <v>10.080000000000002</v>
      </c>
      <c r="M57" s="8">
        <f t="shared" si="2"/>
        <v>154.08000000000001</v>
      </c>
      <c r="N57" s="8">
        <f t="shared" si="3"/>
        <v>954.44</v>
      </c>
      <c r="O57" s="220">
        <f t="shared" si="4"/>
        <v>954.44</v>
      </c>
      <c r="P57" s="207">
        <v>52.36</v>
      </c>
      <c r="Q57" s="208">
        <v>10.08</v>
      </c>
      <c r="R57" s="8">
        <f t="shared" si="5"/>
        <v>62.44</v>
      </c>
      <c r="AD57" s="18"/>
    </row>
    <row r="58" spans="1:30" ht="24" customHeight="1" x14ac:dyDescent="0.4">
      <c r="A58" s="10">
        <v>54</v>
      </c>
      <c r="B58" s="4">
        <v>5930001835</v>
      </c>
      <c r="C58" s="148" t="s">
        <v>2468</v>
      </c>
      <c r="D58" s="5" t="s">
        <v>2813</v>
      </c>
      <c r="E58" s="150" t="s">
        <v>2814</v>
      </c>
      <c r="F58" s="32" t="s">
        <v>3924</v>
      </c>
      <c r="G58" s="2">
        <v>667.68</v>
      </c>
      <c r="H58" s="7">
        <v>43.68</v>
      </c>
      <c r="I58" s="144">
        <v>29</v>
      </c>
      <c r="J58" s="7">
        <v>4</v>
      </c>
      <c r="K58" s="8">
        <f t="shared" si="0"/>
        <v>116</v>
      </c>
      <c r="L58" s="8">
        <f t="shared" si="1"/>
        <v>8.120000000000001</v>
      </c>
      <c r="M58" s="8">
        <f t="shared" si="2"/>
        <v>124.12</v>
      </c>
      <c r="N58" s="8">
        <f t="shared" si="3"/>
        <v>791.8</v>
      </c>
      <c r="O58" s="220">
        <f t="shared" si="4"/>
        <v>791.8</v>
      </c>
      <c r="P58" s="207">
        <v>43.68</v>
      </c>
      <c r="Q58" s="208">
        <v>8.1199999999999992</v>
      </c>
      <c r="R58" s="8">
        <f t="shared" si="5"/>
        <v>51.8</v>
      </c>
      <c r="AD58" s="18"/>
    </row>
    <row r="59" spans="1:30" ht="24" customHeight="1" x14ac:dyDescent="0.4">
      <c r="A59" s="10">
        <v>55</v>
      </c>
      <c r="B59" s="4">
        <v>5930001836</v>
      </c>
      <c r="C59" s="148" t="s">
        <v>2518</v>
      </c>
      <c r="D59" s="5" t="s">
        <v>2872</v>
      </c>
      <c r="E59" s="150" t="s">
        <v>2873</v>
      </c>
      <c r="F59" s="32" t="s">
        <v>3932</v>
      </c>
      <c r="G59" s="2">
        <v>1215.52</v>
      </c>
      <c r="H59" s="7">
        <v>79.52</v>
      </c>
      <c r="I59" s="144">
        <v>59</v>
      </c>
      <c r="J59" s="7">
        <v>4</v>
      </c>
      <c r="K59" s="8">
        <f t="shared" si="0"/>
        <v>236</v>
      </c>
      <c r="L59" s="8">
        <f t="shared" si="1"/>
        <v>16.520000000000003</v>
      </c>
      <c r="M59" s="8">
        <f t="shared" si="2"/>
        <v>252.52</v>
      </c>
      <c r="N59" s="8">
        <f t="shared" si="3"/>
        <v>1468.04</v>
      </c>
      <c r="O59" s="220">
        <f t="shared" si="4"/>
        <v>1468.04</v>
      </c>
      <c r="P59" s="207">
        <v>79.52</v>
      </c>
      <c r="Q59" s="208">
        <v>16.52</v>
      </c>
      <c r="R59" s="8">
        <f t="shared" si="5"/>
        <v>96.039999999999992</v>
      </c>
      <c r="AD59" s="18"/>
    </row>
    <row r="60" spans="1:30" ht="24" customHeight="1" x14ac:dyDescent="0.4">
      <c r="A60" s="10">
        <v>56</v>
      </c>
      <c r="B60" s="4">
        <v>5930001837</v>
      </c>
      <c r="C60" s="148" t="s">
        <v>2560</v>
      </c>
      <c r="D60" s="5" t="s">
        <v>3778</v>
      </c>
      <c r="E60" s="150" t="s">
        <v>2935</v>
      </c>
      <c r="F60" s="32" t="s">
        <v>3924</v>
      </c>
      <c r="G60" s="2">
        <v>543.55999999999995</v>
      </c>
      <c r="H60" s="7">
        <v>35.56</v>
      </c>
      <c r="I60" s="144">
        <v>11</v>
      </c>
      <c r="J60" s="7">
        <v>4</v>
      </c>
      <c r="K60" s="8">
        <f t="shared" si="0"/>
        <v>44</v>
      </c>
      <c r="L60" s="8">
        <f t="shared" si="1"/>
        <v>3.08</v>
      </c>
      <c r="M60" s="8">
        <f t="shared" si="2"/>
        <v>47.08</v>
      </c>
      <c r="N60" s="8">
        <f t="shared" si="3"/>
        <v>590.64</v>
      </c>
      <c r="O60" s="220">
        <f t="shared" si="4"/>
        <v>590.64</v>
      </c>
      <c r="P60" s="207">
        <v>35.56</v>
      </c>
      <c r="Q60" s="208">
        <v>3.08</v>
      </c>
      <c r="R60" s="8">
        <f t="shared" si="5"/>
        <v>38.64</v>
      </c>
      <c r="AD60" s="18"/>
    </row>
    <row r="61" spans="1:30" ht="24" customHeight="1" x14ac:dyDescent="0.4">
      <c r="A61" s="10">
        <v>57</v>
      </c>
      <c r="B61" s="4">
        <v>5930001838</v>
      </c>
      <c r="C61" s="148" t="s">
        <v>2559</v>
      </c>
      <c r="D61" s="5" t="s">
        <v>2933</v>
      </c>
      <c r="E61" s="150" t="s">
        <v>2934</v>
      </c>
      <c r="F61" s="32" t="s">
        <v>3924</v>
      </c>
      <c r="G61" s="2">
        <v>269.64</v>
      </c>
      <c r="H61" s="7">
        <v>17.64</v>
      </c>
      <c r="I61" s="144">
        <v>12</v>
      </c>
      <c r="J61" s="7">
        <v>4</v>
      </c>
      <c r="K61" s="8">
        <f t="shared" si="0"/>
        <v>48</v>
      </c>
      <c r="L61" s="8">
        <f t="shared" si="1"/>
        <v>3.3600000000000003</v>
      </c>
      <c r="M61" s="8">
        <f t="shared" si="2"/>
        <v>51.36</v>
      </c>
      <c r="N61" s="8">
        <f t="shared" si="3"/>
        <v>321</v>
      </c>
      <c r="O61" s="220">
        <f t="shared" si="4"/>
        <v>321</v>
      </c>
      <c r="P61" s="207">
        <v>17.64</v>
      </c>
      <c r="Q61" s="208">
        <v>3.36</v>
      </c>
      <c r="R61" s="8">
        <f t="shared" si="5"/>
        <v>21</v>
      </c>
      <c r="AD61" s="18"/>
    </row>
    <row r="62" spans="1:30" ht="24" customHeight="1" x14ac:dyDescent="0.4">
      <c r="A62" s="10">
        <v>58</v>
      </c>
      <c r="B62" s="4">
        <v>5930001839</v>
      </c>
      <c r="C62" s="148" t="s">
        <v>2558</v>
      </c>
      <c r="D62" s="5" t="s">
        <v>2931</v>
      </c>
      <c r="E62" s="150" t="s">
        <v>2932</v>
      </c>
      <c r="F62" s="32" t="s">
        <v>3927</v>
      </c>
      <c r="G62" s="2">
        <v>0</v>
      </c>
      <c r="H62" s="7">
        <v>0</v>
      </c>
      <c r="I62" s="144">
        <v>8</v>
      </c>
      <c r="J62" s="7">
        <v>4</v>
      </c>
      <c r="K62" s="8">
        <f t="shared" si="0"/>
        <v>32</v>
      </c>
      <c r="L62" s="8">
        <f t="shared" si="1"/>
        <v>2.2400000000000002</v>
      </c>
      <c r="M62" s="8">
        <f t="shared" si="2"/>
        <v>34.24</v>
      </c>
      <c r="N62" s="8">
        <f t="shared" si="3"/>
        <v>34.24</v>
      </c>
      <c r="O62" s="220">
        <f t="shared" si="4"/>
        <v>34.24</v>
      </c>
      <c r="P62" s="207">
        <v>0</v>
      </c>
      <c r="Q62" s="208">
        <v>2.2400000000000002</v>
      </c>
      <c r="R62" s="8">
        <f t="shared" si="5"/>
        <v>2.2400000000000002</v>
      </c>
      <c r="AD62" s="18"/>
    </row>
    <row r="63" spans="1:30" ht="24" customHeight="1" x14ac:dyDescent="0.4">
      <c r="A63" s="10">
        <v>59</v>
      </c>
      <c r="B63" s="4">
        <v>5930001840</v>
      </c>
      <c r="C63" s="148" t="s">
        <v>2557</v>
      </c>
      <c r="D63" s="5" t="s">
        <v>2929</v>
      </c>
      <c r="E63" s="150" t="s">
        <v>2930</v>
      </c>
      <c r="F63" s="32" t="s">
        <v>3927</v>
      </c>
      <c r="G63" s="2">
        <v>0</v>
      </c>
      <c r="H63" s="7">
        <v>0</v>
      </c>
      <c r="I63" s="144">
        <v>23</v>
      </c>
      <c r="J63" s="7">
        <v>4</v>
      </c>
      <c r="K63" s="8">
        <f t="shared" si="0"/>
        <v>92</v>
      </c>
      <c r="L63" s="8">
        <f t="shared" si="1"/>
        <v>6.44</v>
      </c>
      <c r="M63" s="8">
        <f t="shared" si="2"/>
        <v>98.44</v>
      </c>
      <c r="N63" s="8">
        <f t="shared" si="3"/>
        <v>98.44</v>
      </c>
      <c r="O63" s="220">
        <f t="shared" si="4"/>
        <v>98.44</v>
      </c>
      <c r="P63" s="207">
        <v>0</v>
      </c>
      <c r="Q63" s="208">
        <v>6.44</v>
      </c>
      <c r="R63" s="8">
        <f t="shared" si="5"/>
        <v>6.44</v>
      </c>
      <c r="AD63" s="18"/>
    </row>
    <row r="64" spans="1:30" ht="24" customHeight="1" x14ac:dyDescent="0.4">
      <c r="A64" s="10">
        <v>60</v>
      </c>
      <c r="B64" s="4">
        <v>5930001841</v>
      </c>
      <c r="C64" s="3" t="s">
        <v>2556</v>
      </c>
      <c r="D64" s="5" t="s">
        <v>3105</v>
      </c>
      <c r="E64" s="150" t="s">
        <v>2928</v>
      </c>
      <c r="F64" s="32" t="s">
        <v>3927</v>
      </c>
      <c r="G64" s="2">
        <v>0</v>
      </c>
      <c r="H64" s="7">
        <v>0</v>
      </c>
      <c r="I64" s="144">
        <v>51</v>
      </c>
      <c r="J64" s="7">
        <v>4</v>
      </c>
      <c r="K64" s="8">
        <f t="shared" si="0"/>
        <v>204</v>
      </c>
      <c r="L64" s="8">
        <f t="shared" si="1"/>
        <v>14.280000000000001</v>
      </c>
      <c r="M64" s="8">
        <f t="shared" si="2"/>
        <v>218.28</v>
      </c>
      <c r="N64" s="8">
        <f t="shared" si="3"/>
        <v>218.28</v>
      </c>
      <c r="O64" s="220">
        <f t="shared" si="4"/>
        <v>218.28</v>
      </c>
      <c r="P64" s="207">
        <v>0</v>
      </c>
      <c r="Q64" s="208">
        <v>14.28</v>
      </c>
      <c r="R64" s="8">
        <f t="shared" si="5"/>
        <v>14.28</v>
      </c>
      <c r="AD64" s="18"/>
    </row>
    <row r="65" spans="1:30" ht="24" customHeight="1" x14ac:dyDescent="0.4">
      <c r="A65" s="10">
        <v>61</v>
      </c>
      <c r="B65" s="4">
        <v>5930001842</v>
      </c>
      <c r="C65" s="148" t="s">
        <v>2555</v>
      </c>
      <c r="D65" s="5" t="s">
        <v>2926</v>
      </c>
      <c r="E65" s="150" t="s">
        <v>2927</v>
      </c>
      <c r="F65" s="32" t="s">
        <v>3932</v>
      </c>
      <c r="G65" s="2">
        <v>736.16</v>
      </c>
      <c r="H65" s="7">
        <v>48.16</v>
      </c>
      <c r="I65" s="144">
        <v>34</v>
      </c>
      <c r="J65" s="7">
        <v>4</v>
      </c>
      <c r="K65" s="8">
        <f t="shared" si="0"/>
        <v>136</v>
      </c>
      <c r="L65" s="8">
        <f t="shared" si="1"/>
        <v>9.5200000000000014</v>
      </c>
      <c r="M65" s="8">
        <f t="shared" si="2"/>
        <v>145.52000000000001</v>
      </c>
      <c r="N65" s="8">
        <f t="shared" si="3"/>
        <v>881.68</v>
      </c>
      <c r="O65" s="220">
        <f t="shared" si="4"/>
        <v>881.68</v>
      </c>
      <c r="P65" s="207">
        <v>48.16</v>
      </c>
      <c r="Q65" s="208">
        <v>9.52</v>
      </c>
      <c r="R65" s="8">
        <f t="shared" si="5"/>
        <v>57.679999999999993</v>
      </c>
      <c r="AD65" s="18"/>
    </row>
    <row r="66" spans="1:30" ht="24" customHeight="1" x14ac:dyDescent="0.4">
      <c r="A66" s="10">
        <v>62</v>
      </c>
      <c r="B66" s="4">
        <v>5930001843</v>
      </c>
      <c r="C66" s="148" t="s">
        <v>2545</v>
      </c>
      <c r="D66" s="5" t="s">
        <v>1410</v>
      </c>
      <c r="E66" s="150" t="s">
        <v>2913</v>
      </c>
      <c r="F66" s="32" t="s">
        <v>3928</v>
      </c>
      <c r="G66" s="2">
        <v>132.68</v>
      </c>
      <c r="H66" s="7">
        <v>8.68</v>
      </c>
      <c r="I66" s="144">
        <v>13</v>
      </c>
      <c r="J66" s="7">
        <v>4</v>
      </c>
      <c r="K66" s="8">
        <f t="shared" si="0"/>
        <v>52</v>
      </c>
      <c r="L66" s="8">
        <f t="shared" si="1"/>
        <v>3.6400000000000006</v>
      </c>
      <c r="M66" s="8">
        <f t="shared" si="2"/>
        <v>55.64</v>
      </c>
      <c r="N66" s="8">
        <f t="shared" si="3"/>
        <v>188.32</v>
      </c>
      <c r="O66" s="220">
        <f t="shared" si="4"/>
        <v>188.32</v>
      </c>
      <c r="P66" s="207">
        <v>8.68</v>
      </c>
      <c r="Q66" s="208">
        <v>3.64</v>
      </c>
      <c r="R66" s="8">
        <f t="shared" si="5"/>
        <v>12.32</v>
      </c>
      <c r="AD66" s="18"/>
    </row>
    <row r="67" spans="1:30" ht="24" customHeight="1" x14ac:dyDescent="0.4">
      <c r="A67" s="10">
        <v>63</v>
      </c>
      <c r="B67" s="4">
        <v>5930001844</v>
      </c>
      <c r="C67" s="148" t="s">
        <v>2544</v>
      </c>
      <c r="D67" s="5" t="s">
        <v>2911</v>
      </c>
      <c r="E67" s="150" t="s">
        <v>2912</v>
      </c>
      <c r="F67" s="32" t="s">
        <v>3932</v>
      </c>
      <c r="G67" s="2">
        <v>316.72000000000003</v>
      </c>
      <c r="H67" s="7">
        <v>20.72</v>
      </c>
      <c r="I67" s="144">
        <v>15</v>
      </c>
      <c r="J67" s="7">
        <v>4</v>
      </c>
      <c r="K67" s="8">
        <f t="shared" si="0"/>
        <v>60</v>
      </c>
      <c r="L67" s="8">
        <f t="shared" si="1"/>
        <v>4.2</v>
      </c>
      <c r="M67" s="8">
        <f t="shared" si="2"/>
        <v>64.2</v>
      </c>
      <c r="N67" s="8">
        <f t="shared" si="3"/>
        <v>380.92</v>
      </c>
      <c r="O67" s="220">
        <f t="shared" si="4"/>
        <v>380.92</v>
      </c>
      <c r="P67" s="207">
        <v>20.72</v>
      </c>
      <c r="Q67" s="208">
        <v>4.2</v>
      </c>
      <c r="R67" s="8">
        <f t="shared" si="5"/>
        <v>24.919999999999998</v>
      </c>
      <c r="AD67" s="18"/>
    </row>
    <row r="68" spans="1:30" ht="24" customHeight="1" x14ac:dyDescent="0.4">
      <c r="A68" s="10">
        <v>64</v>
      </c>
      <c r="B68" s="4">
        <v>5930001845</v>
      </c>
      <c r="C68" s="3" t="s">
        <v>2554</v>
      </c>
      <c r="D68" s="5" t="s">
        <v>3104</v>
      </c>
      <c r="E68" s="150" t="s">
        <v>2925</v>
      </c>
      <c r="F68" s="32" t="s">
        <v>3924</v>
      </c>
      <c r="G68" s="2">
        <v>1908.88</v>
      </c>
      <c r="H68" s="7">
        <v>124.88</v>
      </c>
      <c r="I68" s="144">
        <v>69</v>
      </c>
      <c r="J68" s="7">
        <v>4</v>
      </c>
      <c r="K68" s="8">
        <f t="shared" si="0"/>
        <v>276</v>
      </c>
      <c r="L68" s="8">
        <f t="shared" si="1"/>
        <v>19.32</v>
      </c>
      <c r="M68" s="8">
        <f t="shared" si="2"/>
        <v>295.32</v>
      </c>
      <c r="N68" s="8">
        <f t="shared" si="3"/>
        <v>2204.2000000000003</v>
      </c>
      <c r="O68" s="220">
        <f t="shared" si="4"/>
        <v>2204.2000000000003</v>
      </c>
      <c r="P68" s="207">
        <v>124.88</v>
      </c>
      <c r="Q68" s="208">
        <v>19.32</v>
      </c>
      <c r="R68" s="8">
        <f t="shared" si="5"/>
        <v>144.19999999999999</v>
      </c>
      <c r="AD68" s="18"/>
    </row>
    <row r="69" spans="1:30" ht="24" customHeight="1" x14ac:dyDescent="0.4">
      <c r="A69" s="10">
        <v>65</v>
      </c>
      <c r="B69" s="4">
        <v>5930001846</v>
      </c>
      <c r="C69" s="148" t="s">
        <v>2546</v>
      </c>
      <c r="D69" s="5" t="s">
        <v>1421</v>
      </c>
      <c r="E69" s="150" t="s">
        <v>2914</v>
      </c>
      <c r="F69" s="32" t="s">
        <v>3924</v>
      </c>
      <c r="G69" s="2">
        <v>119.84</v>
      </c>
      <c r="H69" s="7">
        <v>7.84</v>
      </c>
      <c r="I69" s="144">
        <v>7</v>
      </c>
      <c r="J69" s="7">
        <v>4</v>
      </c>
      <c r="K69" s="8">
        <f t="shared" si="0"/>
        <v>28</v>
      </c>
      <c r="L69" s="8">
        <f t="shared" si="1"/>
        <v>1.9600000000000002</v>
      </c>
      <c r="M69" s="8">
        <f t="shared" si="2"/>
        <v>29.96</v>
      </c>
      <c r="N69" s="8">
        <f t="shared" si="3"/>
        <v>149.80000000000001</v>
      </c>
      <c r="O69" s="220">
        <f t="shared" si="4"/>
        <v>149.80000000000001</v>
      </c>
      <c r="P69" s="207">
        <v>7.84</v>
      </c>
      <c r="Q69" s="208">
        <v>1.96</v>
      </c>
      <c r="R69" s="8">
        <f t="shared" si="5"/>
        <v>9.8000000000000007</v>
      </c>
      <c r="AD69" s="18"/>
    </row>
    <row r="70" spans="1:30" ht="24" customHeight="1" x14ac:dyDescent="0.4">
      <c r="A70" s="10">
        <v>66</v>
      </c>
      <c r="B70" s="4">
        <v>5930001847</v>
      </c>
      <c r="C70" s="148" t="s">
        <v>2547</v>
      </c>
      <c r="D70" s="5" t="s">
        <v>2915</v>
      </c>
      <c r="E70" s="150" t="s">
        <v>2916</v>
      </c>
      <c r="F70" s="32" t="s">
        <v>3927</v>
      </c>
      <c r="G70" s="2">
        <v>0</v>
      </c>
      <c r="H70" s="7">
        <v>0</v>
      </c>
      <c r="I70" s="144">
        <v>12</v>
      </c>
      <c r="J70" s="7">
        <v>4</v>
      </c>
      <c r="K70" s="8">
        <f t="shared" ref="K70:K133" si="6">I70*J70</f>
        <v>48</v>
      </c>
      <c r="L70" s="8">
        <f t="shared" ref="L70:L133" si="7">K70*7%</f>
        <v>3.3600000000000003</v>
      </c>
      <c r="M70" s="8">
        <f t="shared" ref="M70:M133" si="8">ROUNDUP(K70+L70,2)</f>
        <v>51.36</v>
      </c>
      <c r="N70" s="8">
        <f t="shared" ref="N70:N133" si="9">G70+M70</f>
        <v>51.36</v>
      </c>
      <c r="O70" s="220">
        <f t="shared" ref="O70:O133" si="10">N70</f>
        <v>51.36</v>
      </c>
      <c r="P70" s="207">
        <v>0</v>
      </c>
      <c r="Q70" s="208">
        <v>3.36</v>
      </c>
      <c r="R70" s="8">
        <f t="shared" ref="R70:R133" si="11">SUM(P70:Q70)</f>
        <v>3.36</v>
      </c>
      <c r="AD70" s="18"/>
    </row>
    <row r="71" spans="1:30" ht="24" customHeight="1" x14ac:dyDescent="0.4">
      <c r="A71" s="10">
        <v>67</v>
      </c>
      <c r="B71" s="4">
        <v>5930001848</v>
      </c>
      <c r="C71" s="148" t="s">
        <v>2548</v>
      </c>
      <c r="D71" s="5" t="s">
        <v>3102</v>
      </c>
      <c r="E71" s="150" t="s">
        <v>2917</v>
      </c>
      <c r="F71" s="32" t="s">
        <v>3927</v>
      </c>
      <c r="G71" s="2">
        <v>0</v>
      </c>
      <c r="H71" s="7">
        <v>0</v>
      </c>
      <c r="I71" s="144">
        <v>31</v>
      </c>
      <c r="J71" s="7">
        <v>4</v>
      </c>
      <c r="K71" s="8">
        <f t="shared" si="6"/>
        <v>124</v>
      </c>
      <c r="L71" s="8">
        <f t="shared" si="7"/>
        <v>8.6800000000000015</v>
      </c>
      <c r="M71" s="8">
        <f t="shared" si="8"/>
        <v>132.68</v>
      </c>
      <c r="N71" s="8">
        <f t="shared" si="9"/>
        <v>132.68</v>
      </c>
      <c r="O71" s="220">
        <f t="shared" si="10"/>
        <v>132.68</v>
      </c>
      <c r="P71" s="207">
        <v>0</v>
      </c>
      <c r="Q71" s="208">
        <v>8.68</v>
      </c>
      <c r="R71" s="8">
        <f t="shared" si="11"/>
        <v>8.68</v>
      </c>
      <c r="AD71" s="18"/>
    </row>
    <row r="72" spans="1:30" ht="24" customHeight="1" x14ac:dyDescent="0.4">
      <c r="A72" s="10">
        <v>68</v>
      </c>
      <c r="B72" s="4">
        <v>5930001849</v>
      </c>
      <c r="C72" s="148" t="s">
        <v>2549</v>
      </c>
      <c r="D72" s="5" t="s">
        <v>3102</v>
      </c>
      <c r="E72" s="150" t="s">
        <v>2918</v>
      </c>
      <c r="F72" s="32" t="s">
        <v>3927</v>
      </c>
      <c r="G72" s="2">
        <v>0</v>
      </c>
      <c r="H72" s="7">
        <v>0</v>
      </c>
      <c r="I72" s="144">
        <v>40</v>
      </c>
      <c r="J72" s="7">
        <v>4</v>
      </c>
      <c r="K72" s="8">
        <f t="shared" si="6"/>
        <v>160</v>
      </c>
      <c r="L72" s="8">
        <f t="shared" si="7"/>
        <v>11.200000000000001</v>
      </c>
      <c r="M72" s="8">
        <f t="shared" si="8"/>
        <v>171.2</v>
      </c>
      <c r="N72" s="8">
        <f t="shared" si="9"/>
        <v>171.2</v>
      </c>
      <c r="O72" s="220">
        <f t="shared" si="10"/>
        <v>171.2</v>
      </c>
      <c r="P72" s="207">
        <v>0</v>
      </c>
      <c r="Q72" s="208">
        <v>11.2</v>
      </c>
      <c r="R72" s="8">
        <f t="shared" si="11"/>
        <v>11.2</v>
      </c>
      <c r="AD72" s="18"/>
    </row>
    <row r="73" spans="1:30" ht="24" customHeight="1" x14ac:dyDescent="0.4">
      <c r="A73" s="10">
        <v>69</v>
      </c>
      <c r="B73" s="4">
        <v>5930001850</v>
      </c>
      <c r="C73" s="148" t="s">
        <v>2551</v>
      </c>
      <c r="D73" s="5" t="s">
        <v>2921</v>
      </c>
      <c r="E73" s="150" t="s">
        <v>2922</v>
      </c>
      <c r="F73" s="32" t="s">
        <v>3927</v>
      </c>
      <c r="G73" s="2">
        <v>0</v>
      </c>
      <c r="H73" s="7">
        <v>0</v>
      </c>
      <c r="I73" s="144">
        <v>171</v>
      </c>
      <c r="J73" s="7">
        <v>4</v>
      </c>
      <c r="K73" s="8">
        <f t="shared" si="6"/>
        <v>684</v>
      </c>
      <c r="L73" s="8">
        <f t="shared" si="7"/>
        <v>47.88</v>
      </c>
      <c r="M73" s="8">
        <f t="shared" si="8"/>
        <v>731.88</v>
      </c>
      <c r="N73" s="8">
        <f t="shared" si="9"/>
        <v>731.88</v>
      </c>
      <c r="O73" s="220">
        <f t="shared" si="10"/>
        <v>731.88</v>
      </c>
      <c r="P73" s="207">
        <v>0</v>
      </c>
      <c r="Q73" s="208">
        <v>47.88</v>
      </c>
      <c r="R73" s="8">
        <f t="shared" si="11"/>
        <v>47.88</v>
      </c>
      <c r="AD73" s="18"/>
    </row>
    <row r="74" spans="1:30" ht="24" customHeight="1" x14ac:dyDescent="0.4">
      <c r="A74" s="10">
        <v>70</v>
      </c>
      <c r="B74" s="4">
        <v>5930001851</v>
      </c>
      <c r="C74" s="148" t="s">
        <v>2552</v>
      </c>
      <c r="D74" s="5" t="s">
        <v>2921</v>
      </c>
      <c r="E74" s="150" t="s">
        <v>2923</v>
      </c>
      <c r="F74" s="32"/>
      <c r="G74" s="2">
        <v>0</v>
      </c>
      <c r="H74" s="7">
        <v>0</v>
      </c>
      <c r="I74" s="144">
        <v>22</v>
      </c>
      <c r="J74" s="7">
        <v>4</v>
      </c>
      <c r="K74" s="8">
        <f t="shared" si="6"/>
        <v>88</v>
      </c>
      <c r="L74" s="8">
        <f t="shared" si="7"/>
        <v>6.16</v>
      </c>
      <c r="M74" s="8">
        <f t="shared" si="8"/>
        <v>94.16</v>
      </c>
      <c r="N74" s="8">
        <f t="shared" si="9"/>
        <v>94.16</v>
      </c>
      <c r="O74" s="220">
        <f t="shared" si="10"/>
        <v>94.16</v>
      </c>
      <c r="P74" s="207">
        <v>0</v>
      </c>
      <c r="Q74" s="208">
        <v>6.16</v>
      </c>
      <c r="R74" s="8">
        <f t="shared" si="11"/>
        <v>6.16</v>
      </c>
      <c r="AD74" s="18"/>
    </row>
    <row r="75" spans="1:30" ht="24" customHeight="1" x14ac:dyDescent="0.4">
      <c r="A75" s="10">
        <v>71</v>
      </c>
      <c r="B75" s="4">
        <v>5930001852</v>
      </c>
      <c r="C75" s="148" t="s">
        <v>2553</v>
      </c>
      <c r="D75" s="5" t="s">
        <v>3103</v>
      </c>
      <c r="E75" s="150" t="s">
        <v>2924</v>
      </c>
      <c r="F75" s="32" t="s">
        <v>3924</v>
      </c>
      <c r="G75" s="2">
        <v>2011.6</v>
      </c>
      <c r="H75" s="7">
        <v>131.6</v>
      </c>
      <c r="I75" s="144">
        <v>66</v>
      </c>
      <c r="J75" s="7">
        <v>4</v>
      </c>
      <c r="K75" s="8">
        <f t="shared" si="6"/>
        <v>264</v>
      </c>
      <c r="L75" s="8">
        <f t="shared" si="7"/>
        <v>18.48</v>
      </c>
      <c r="M75" s="8">
        <f t="shared" si="8"/>
        <v>282.48</v>
      </c>
      <c r="N75" s="8">
        <f t="shared" si="9"/>
        <v>2294.08</v>
      </c>
      <c r="O75" s="220">
        <f t="shared" si="10"/>
        <v>2294.08</v>
      </c>
      <c r="P75" s="207">
        <v>131.6</v>
      </c>
      <c r="Q75" s="208">
        <v>18.48</v>
      </c>
      <c r="R75" s="8">
        <f t="shared" si="11"/>
        <v>150.07999999999998</v>
      </c>
      <c r="AD75" s="18"/>
    </row>
    <row r="76" spans="1:30" ht="24" customHeight="1" x14ac:dyDescent="0.4">
      <c r="A76" s="10">
        <v>72</v>
      </c>
      <c r="B76" s="4">
        <v>5930001853</v>
      </c>
      <c r="C76" s="148" t="s">
        <v>2516</v>
      </c>
      <c r="D76" s="5" t="s">
        <v>3100</v>
      </c>
      <c r="E76" s="150" t="s">
        <v>2870</v>
      </c>
      <c r="F76" s="32" t="s">
        <v>3927</v>
      </c>
      <c r="G76" s="2">
        <v>0</v>
      </c>
      <c r="H76" s="7">
        <v>0</v>
      </c>
      <c r="I76" s="144">
        <v>4</v>
      </c>
      <c r="J76" s="7">
        <v>4</v>
      </c>
      <c r="K76" s="8">
        <f t="shared" si="6"/>
        <v>16</v>
      </c>
      <c r="L76" s="8">
        <f t="shared" si="7"/>
        <v>1.1200000000000001</v>
      </c>
      <c r="M76" s="8">
        <f t="shared" si="8"/>
        <v>17.12</v>
      </c>
      <c r="N76" s="8">
        <f t="shared" si="9"/>
        <v>17.12</v>
      </c>
      <c r="O76" s="220">
        <f t="shared" si="10"/>
        <v>17.12</v>
      </c>
      <c r="P76" s="207">
        <v>0</v>
      </c>
      <c r="Q76" s="208">
        <v>1.1200000000000001</v>
      </c>
      <c r="R76" s="8">
        <f t="shared" si="11"/>
        <v>1.1200000000000001</v>
      </c>
      <c r="AD76" s="18"/>
    </row>
    <row r="77" spans="1:30" ht="24" customHeight="1" x14ac:dyDescent="0.4">
      <c r="A77" s="10">
        <v>73</v>
      </c>
      <c r="B77" s="4">
        <v>5930001854</v>
      </c>
      <c r="C77" s="148" t="s">
        <v>2542</v>
      </c>
      <c r="D77" s="5" t="s">
        <v>1363</v>
      </c>
      <c r="E77" s="150" t="s">
        <v>2909</v>
      </c>
      <c r="F77" s="32" t="s">
        <v>3924</v>
      </c>
      <c r="G77" s="2">
        <v>599.20000000000005</v>
      </c>
      <c r="H77" s="7">
        <v>39.200000000000003</v>
      </c>
      <c r="I77" s="144">
        <v>20</v>
      </c>
      <c r="J77" s="7">
        <v>4</v>
      </c>
      <c r="K77" s="8">
        <f t="shared" si="6"/>
        <v>80</v>
      </c>
      <c r="L77" s="8">
        <f t="shared" si="7"/>
        <v>5.6000000000000005</v>
      </c>
      <c r="M77" s="8">
        <f t="shared" si="8"/>
        <v>85.6</v>
      </c>
      <c r="N77" s="8">
        <f t="shared" si="9"/>
        <v>684.80000000000007</v>
      </c>
      <c r="O77" s="220">
        <f t="shared" si="10"/>
        <v>684.80000000000007</v>
      </c>
      <c r="P77" s="207">
        <v>39.200000000000003</v>
      </c>
      <c r="Q77" s="208">
        <v>5.6</v>
      </c>
      <c r="R77" s="8">
        <f t="shared" si="11"/>
        <v>44.800000000000004</v>
      </c>
      <c r="AD77" s="18"/>
    </row>
    <row r="78" spans="1:30" ht="24" customHeight="1" x14ac:dyDescent="0.4">
      <c r="A78" s="10">
        <v>74</v>
      </c>
      <c r="B78" s="4">
        <v>5930001855</v>
      </c>
      <c r="C78" s="148" t="s">
        <v>2642</v>
      </c>
      <c r="D78" s="5" t="s">
        <v>3053</v>
      </c>
      <c r="E78" s="150" t="s">
        <v>3054</v>
      </c>
      <c r="F78" s="32" t="s">
        <v>3927</v>
      </c>
      <c r="G78" s="2">
        <v>0</v>
      </c>
      <c r="H78" s="7">
        <v>0</v>
      </c>
      <c r="I78" s="144">
        <v>4</v>
      </c>
      <c r="J78" s="7">
        <v>4</v>
      </c>
      <c r="K78" s="8">
        <f t="shared" si="6"/>
        <v>16</v>
      </c>
      <c r="L78" s="8">
        <f t="shared" si="7"/>
        <v>1.1200000000000001</v>
      </c>
      <c r="M78" s="8">
        <f t="shared" si="8"/>
        <v>17.12</v>
      </c>
      <c r="N78" s="8">
        <f t="shared" si="9"/>
        <v>17.12</v>
      </c>
      <c r="O78" s="220">
        <f t="shared" si="10"/>
        <v>17.12</v>
      </c>
      <c r="P78" s="207">
        <v>0</v>
      </c>
      <c r="Q78" s="208">
        <v>1.1200000000000001</v>
      </c>
      <c r="R78" s="8">
        <f t="shared" si="11"/>
        <v>1.1200000000000001</v>
      </c>
      <c r="AD78" s="18"/>
    </row>
    <row r="79" spans="1:30" ht="24" customHeight="1" x14ac:dyDescent="0.4">
      <c r="A79" s="10">
        <v>75</v>
      </c>
      <c r="B79" s="4">
        <v>5930001856</v>
      </c>
      <c r="C79" s="148" t="s">
        <v>2641</v>
      </c>
      <c r="D79" s="5" t="s">
        <v>3051</v>
      </c>
      <c r="E79" s="150" t="s">
        <v>3052</v>
      </c>
      <c r="F79" s="32" t="s">
        <v>3932</v>
      </c>
      <c r="G79" s="2">
        <v>149.80000000000001</v>
      </c>
      <c r="H79" s="7">
        <v>9.8000000000000007</v>
      </c>
      <c r="I79" s="144">
        <v>4</v>
      </c>
      <c r="J79" s="7">
        <v>4</v>
      </c>
      <c r="K79" s="8">
        <f t="shared" si="6"/>
        <v>16</v>
      </c>
      <c r="L79" s="8">
        <f t="shared" si="7"/>
        <v>1.1200000000000001</v>
      </c>
      <c r="M79" s="8">
        <f t="shared" si="8"/>
        <v>17.12</v>
      </c>
      <c r="N79" s="8">
        <f t="shared" si="9"/>
        <v>166.92000000000002</v>
      </c>
      <c r="O79" s="220">
        <f t="shared" si="10"/>
        <v>166.92000000000002</v>
      </c>
      <c r="P79" s="207">
        <v>9.8000000000000007</v>
      </c>
      <c r="Q79" s="208">
        <v>1.1200000000000001</v>
      </c>
      <c r="R79" s="8">
        <f t="shared" si="11"/>
        <v>10.920000000000002</v>
      </c>
      <c r="AD79" s="18"/>
    </row>
    <row r="80" spans="1:30" ht="24" customHeight="1" x14ac:dyDescent="0.4">
      <c r="A80" s="10">
        <v>76</v>
      </c>
      <c r="B80" s="4">
        <v>5930001857</v>
      </c>
      <c r="C80" s="148" t="s">
        <v>2517</v>
      </c>
      <c r="D80" s="5" t="s">
        <v>3101</v>
      </c>
      <c r="E80" s="150" t="s">
        <v>2871</v>
      </c>
      <c r="F80" s="32" t="s">
        <v>3927</v>
      </c>
      <c r="G80" s="2">
        <v>0</v>
      </c>
      <c r="H80" s="7">
        <v>0</v>
      </c>
      <c r="I80" s="144">
        <v>10</v>
      </c>
      <c r="J80" s="7">
        <v>4</v>
      </c>
      <c r="K80" s="8">
        <f t="shared" si="6"/>
        <v>40</v>
      </c>
      <c r="L80" s="8">
        <f t="shared" si="7"/>
        <v>2.8000000000000003</v>
      </c>
      <c r="M80" s="8">
        <f t="shared" si="8"/>
        <v>42.8</v>
      </c>
      <c r="N80" s="8">
        <f t="shared" si="9"/>
        <v>42.8</v>
      </c>
      <c r="O80" s="220">
        <f t="shared" si="10"/>
        <v>42.8</v>
      </c>
      <c r="P80" s="207">
        <v>0</v>
      </c>
      <c r="Q80" s="208">
        <v>2.8</v>
      </c>
      <c r="R80" s="8">
        <f t="shared" si="11"/>
        <v>2.8</v>
      </c>
      <c r="AD80" s="18"/>
    </row>
    <row r="81" spans="1:30" ht="24" customHeight="1" x14ac:dyDescent="0.4">
      <c r="A81" s="10">
        <v>77</v>
      </c>
      <c r="B81" s="4">
        <v>5930001858</v>
      </c>
      <c r="C81" s="148" t="s">
        <v>2640</v>
      </c>
      <c r="D81" s="5" t="s">
        <v>3049</v>
      </c>
      <c r="E81" s="150" t="s">
        <v>3050</v>
      </c>
      <c r="F81" s="32" t="s">
        <v>3924</v>
      </c>
      <c r="G81" s="2">
        <v>3462.52</v>
      </c>
      <c r="H81" s="7">
        <v>226.52</v>
      </c>
      <c r="I81" s="144">
        <v>87</v>
      </c>
      <c r="J81" s="7">
        <v>4</v>
      </c>
      <c r="K81" s="8">
        <f t="shared" si="6"/>
        <v>348</v>
      </c>
      <c r="L81" s="8">
        <f t="shared" si="7"/>
        <v>24.360000000000003</v>
      </c>
      <c r="M81" s="8">
        <f t="shared" si="8"/>
        <v>372.36</v>
      </c>
      <c r="N81" s="8">
        <f t="shared" si="9"/>
        <v>3834.88</v>
      </c>
      <c r="O81" s="220">
        <f t="shared" si="10"/>
        <v>3834.88</v>
      </c>
      <c r="P81" s="207">
        <v>226.52</v>
      </c>
      <c r="Q81" s="208">
        <v>24.36</v>
      </c>
      <c r="R81" s="8">
        <f t="shared" si="11"/>
        <v>250.88</v>
      </c>
      <c r="AD81" s="18"/>
    </row>
    <row r="82" spans="1:30" ht="24" customHeight="1" x14ac:dyDescent="0.4">
      <c r="A82" s="10">
        <v>78</v>
      </c>
      <c r="B82" s="4">
        <v>5930001859</v>
      </c>
      <c r="C82" s="148" t="s">
        <v>2561</v>
      </c>
      <c r="D82" s="5" t="s">
        <v>3106</v>
      </c>
      <c r="E82" s="150" t="s">
        <v>2936</v>
      </c>
      <c r="F82" s="32" t="s">
        <v>3927</v>
      </c>
      <c r="G82" s="2">
        <v>0</v>
      </c>
      <c r="H82" s="7">
        <v>0</v>
      </c>
      <c r="I82" s="144">
        <v>27</v>
      </c>
      <c r="J82" s="7">
        <v>4</v>
      </c>
      <c r="K82" s="8">
        <f t="shared" si="6"/>
        <v>108</v>
      </c>
      <c r="L82" s="8">
        <f t="shared" si="7"/>
        <v>7.5600000000000005</v>
      </c>
      <c r="M82" s="8">
        <f t="shared" si="8"/>
        <v>115.56</v>
      </c>
      <c r="N82" s="8">
        <f t="shared" si="9"/>
        <v>115.56</v>
      </c>
      <c r="O82" s="220">
        <f t="shared" si="10"/>
        <v>115.56</v>
      </c>
      <c r="P82" s="207">
        <v>0</v>
      </c>
      <c r="Q82" s="208">
        <v>7.56</v>
      </c>
      <c r="R82" s="8">
        <f t="shared" si="11"/>
        <v>7.56</v>
      </c>
      <c r="AD82" s="18"/>
    </row>
    <row r="83" spans="1:30" ht="24" customHeight="1" x14ac:dyDescent="0.4">
      <c r="A83" s="10">
        <v>79</v>
      </c>
      <c r="B83" s="4">
        <v>5930001860</v>
      </c>
      <c r="C83" s="148" t="s">
        <v>2639</v>
      </c>
      <c r="D83" s="5" t="s">
        <v>3047</v>
      </c>
      <c r="E83" s="150" t="s">
        <v>3048</v>
      </c>
      <c r="F83" s="32" t="s">
        <v>3924</v>
      </c>
      <c r="G83" s="2">
        <v>3338.4</v>
      </c>
      <c r="H83" s="7">
        <v>218.4</v>
      </c>
      <c r="I83" s="144">
        <v>23</v>
      </c>
      <c r="J83" s="7">
        <v>4</v>
      </c>
      <c r="K83" s="8">
        <f t="shared" si="6"/>
        <v>92</v>
      </c>
      <c r="L83" s="8">
        <f t="shared" si="7"/>
        <v>6.44</v>
      </c>
      <c r="M83" s="8">
        <f t="shared" si="8"/>
        <v>98.44</v>
      </c>
      <c r="N83" s="8">
        <f t="shared" si="9"/>
        <v>3436.84</v>
      </c>
      <c r="O83" s="220">
        <f t="shared" si="10"/>
        <v>3436.84</v>
      </c>
      <c r="P83" s="207">
        <v>218.4</v>
      </c>
      <c r="Q83" s="208">
        <v>6.44</v>
      </c>
      <c r="R83" s="8">
        <f t="shared" si="11"/>
        <v>224.84</v>
      </c>
      <c r="AD83" s="18"/>
    </row>
    <row r="84" spans="1:30" ht="24" customHeight="1" x14ac:dyDescent="0.4">
      <c r="A84" s="10">
        <v>80</v>
      </c>
      <c r="B84" s="4">
        <v>5930001861</v>
      </c>
      <c r="C84" s="148" t="s">
        <v>2564</v>
      </c>
      <c r="D84" s="5" t="s">
        <v>3779</v>
      </c>
      <c r="E84" s="150" t="s">
        <v>2938</v>
      </c>
      <c r="F84" s="32" t="s">
        <v>3924</v>
      </c>
      <c r="G84" s="2">
        <v>184.04</v>
      </c>
      <c r="H84" s="7">
        <v>12.04</v>
      </c>
      <c r="I84" s="144">
        <v>3</v>
      </c>
      <c r="J84" s="7">
        <v>4</v>
      </c>
      <c r="K84" s="8">
        <f t="shared" si="6"/>
        <v>12</v>
      </c>
      <c r="L84" s="8">
        <f t="shared" si="7"/>
        <v>0.84000000000000008</v>
      </c>
      <c r="M84" s="8">
        <f t="shared" si="8"/>
        <v>12.84</v>
      </c>
      <c r="N84" s="8">
        <f t="shared" si="9"/>
        <v>196.88</v>
      </c>
      <c r="O84" s="220">
        <f t="shared" si="10"/>
        <v>196.88</v>
      </c>
      <c r="P84" s="207">
        <v>12.04</v>
      </c>
      <c r="Q84" s="208">
        <v>0.84</v>
      </c>
      <c r="R84" s="8">
        <f t="shared" si="11"/>
        <v>12.879999999999999</v>
      </c>
      <c r="AD84" s="18"/>
    </row>
    <row r="85" spans="1:30" ht="24" customHeight="1" x14ac:dyDescent="0.4">
      <c r="A85" s="10">
        <v>81</v>
      </c>
      <c r="B85" s="4">
        <v>5930001862</v>
      </c>
      <c r="C85" s="148" t="s">
        <v>2565</v>
      </c>
      <c r="D85" s="5" t="s">
        <v>3780</v>
      </c>
      <c r="E85" s="150" t="s">
        <v>2939</v>
      </c>
      <c r="F85" s="32" t="s">
        <v>3924</v>
      </c>
      <c r="G85" s="2">
        <v>136.96</v>
      </c>
      <c r="H85" s="7">
        <v>8.9600000000000009</v>
      </c>
      <c r="I85" s="144">
        <v>1</v>
      </c>
      <c r="J85" s="7">
        <v>4</v>
      </c>
      <c r="K85" s="8">
        <f t="shared" si="6"/>
        <v>4</v>
      </c>
      <c r="L85" s="8">
        <f t="shared" si="7"/>
        <v>0.28000000000000003</v>
      </c>
      <c r="M85" s="8">
        <f t="shared" si="8"/>
        <v>4.28</v>
      </c>
      <c r="N85" s="8">
        <f t="shared" si="9"/>
        <v>141.24</v>
      </c>
      <c r="O85" s="220">
        <f t="shared" si="10"/>
        <v>141.24</v>
      </c>
      <c r="P85" s="207">
        <v>8.9600000000000009</v>
      </c>
      <c r="Q85" s="208">
        <v>0.28000000000000003</v>
      </c>
      <c r="R85" s="8">
        <f t="shared" si="11"/>
        <v>9.24</v>
      </c>
      <c r="AD85" s="18"/>
    </row>
    <row r="86" spans="1:30" ht="24" customHeight="1" x14ac:dyDescent="0.4">
      <c r="A86" s="10">
        <v>82</v>
      </c>
      <c r="B86" s="4">
        <v>5930001863</v>
      </c>
      <c r="C86" s="148" t="s">
        <v>2637</v>
      </c>
      <c r="D86" s="5" t="s">
        <v>3044</v>
      </c>
      <c r="E86" s="150" t="s">
        <v>3045</v>
      </c>
      <c r="F86" s="32" t="s">
        <v>3927</v>
      </c>
      <c r="G86" s="2">
        <v>0</v>
      </c>
      <c r="H86" s="7">
        <v>0</v>
      </c>
      <c r="I86" s="144">
        <v>43</v>
      </c>
      <c r="J86" s="7">
        <v>4</v>
      </c>
      <c r="K86" s="8">
        <f t="shared" si="6"/>
        <v>172</v>
      </c>
      <c r="L86" s="8">
        <f t="shared" si="7"/>
        <v>12.040000000000001</v>
      </c>
      <c r="M86" s="8">
        <f t="shared" si="8"/>
        <v>184.04</v>
      </c>
      <c r="N86" s="8">
        <f t="shared" si="9"/>
        <v>184.04</v>
      </c>
      <c r="O86" s="220">
        <f t="shared" si="10"/>
        <v>184.04</v>
      </c>
      <c r="P86" s="207">
        <v>0</v>
      </c>
      <c r="Q86" s="208">
        <v>12.04</v>
      </c>
      <c r="R86" s="8">
        <f t="shared" si="11"/>
        <v>12.04</v>
      </c>
      <c r="AD86" s="18"/>
    </row>
    <row r="87" spans="1:30" ht="24" customHeight="1" x14ac:dyDescent="0.4">
      <c r="A87" s="10">
        <v>83</v>
      </c>
      <c r="B87" s="4">
        <v>5930001864</v>
      </c>
      <c r="C87" s="148" t="s">
        <v>2638</v>
      </c>
      <c r="D87" s="5" t="s">
        <v>3781</v>
      </c>
      <c r="E87" s="150" t="s">
        <v>3046</v>
      </c>
      <c r="F87" s="32" t="s">
        <v>3927</v>
      </c>
      <c r="G87" s="2">
        <v>0</v>
      </c>
      <c r="H87" s="7">
        <v>0</v>
      </c>
      <c r="I87" s="144">
        <v>8</v>
      </c>
      <c r="J87" s="7">
        <v>4</v>
      </c>
      <c r="K87" s="8">
        <f t="shared" si="6"/>
        <v>32</v>
      </c>
      <c r="L87" s="8">
        <f t="shared" si="7"/>
        <v>2.2400000000000002</v>
      </c>
      <c r="M87" s="8">
        <f t="shared" si="8"/>
        <v>34.24</v>
      </c>
      <c r="N87" s="8">
        <f t="shared" si="9"/>
        <v>34.24</v>
      </c>
      <c r="O87" s="220">
        <f t="shared" si="10"/>
        <v>34.24</v>
      </c>
      <c r="P87" s="207">
        <v>0</v>
      </c>
      <c r="Q87" s="208">
        <v>2.2400000000000002</v>
      </c>
      <c r="R87" s="8">
        <f t="shared" si="11"/>
        <v>2.2400000000000002</v>
      </c>
      <c r="AD87" s="18"/>
    </row>
    <row r="88" spans="1:30" ht="24" customHeight="1" x14ac:dyDescent="0.4">
      <c r="A88" s="10">
        <v>84</v>
      </c>
      <c r="B88" s="4">
        <v>5930001865</v>
      </c>
      <c r="C88" s="148" t="s">
        <v>2572</v>
      </c>
      <c r="D88" s="5" t="s">
        <v>1171</v>
      </c>
      <c r="E88" s="150" t="s">
        <v>2945</v>
      </c>
      <c r="F88" s="32" t="s">
        <v>3924</v>
      </c>
      <c r="G88" s="2">
        <v>1767.64</v>
      </c>
      <c r="H88" s="7">
        <v>115.64</v>
      </c>
      <c r="I88" s="144">
        <v>78</v>
      </c>
      <c r="J88" s="7">
        <v>4</v>
      </c>
      <c r="K88" s="8">
        <f t="shared" si="6"/>
        <v>312</v>
      </c>
      <c r="L88" s="8">
        <f t="shared" si="7"/>
        <v>21.840000000000003</v>
      </c>
      <c r="M88" s="8">
        <f t="shared" si="8"/>
        <v>333.84</v>
      </c>
      <c r="N88" s="8">
        <f t="shared" si="9"/>
        <v>2101.48</v>
      </c>
      <c r="O88" s="220">
        <f t="shared" si="10"/>
        <v>2101.48</v>
      </c>
      <c r="P88" s="207">
        <v>115.64</v>
      </c>
      <c r="Q88" s="208">
        <v>21.84</v>
      </c>
      <c r="R88" s="8">
        <f t="shared" si="11"/>
        <v>137.47999999999999</v>
      </c>
      <c r="AD88" s="18"/>
    </row>
    <row r="89" spans="1:30" ht="24" customHeight="1" x14ac:dyDescent="0.4">
      <c r="A89" s="10">
        <v>85</v>
      </c>
      <c r="B89" s="4">
        <v>5930001866</v>
      </c>
      <c r="C89" s="3" t="s">
        <v>2573</v>
      </c>
      <c r="D89" s="5" t="s">
        <v>2946</v>
      </c>
      <c r="E89" s="150" t="s">
        <v>2947</v>
      </c>
      <c r="F89" s="32" t="s">
        <v>3927</v>
      </c>
      <c r="G89" s="2">
        <v>0</v>
      </c>
      <c r="H89" s="7">
        <v>0</v>
      </c>
      <c r="I89" s="144">
        <v>10</v>
      </c>
      <c r="J89" s="7">
        <v>4</v>
      </c>
      <c r="K89" s="8">
        <f t="shared" si="6"/>
        <v>40</v>
      </c>
      <c r="L89" s="8">
        <f t="shared" si="7"/>
        <v>2.8000000000000003</v>
      </c>
      <c r="M89" s="8">
        <f t="shared" si="8"/>
        <v>42.8</v>
      </c>
      <c r="N89" s="8">
        <f t="shared" si="9"/>
        <v>42.8</v>
      </c>
      <c r="O89" s="220">
        <f t="shared" si="10"/>
        <v>42.8</v>
      </c>
      <c r="P89" s="207">
        <v>0</v>
      </c>
      <c r="Q89" s="208">
        <v>2.8</v>
      </c>
      <c r="R89" s="8">
        <f t="shared" si="11"/>
        <v>2.8</v>
      </c>
      <c r="AD89" s="18"/>
    </row>
    <row r="90" spans="1:30" ht="24" customHeight="1" x14ac:dyDescent="0.4">
      <c r="A90" s="10">
        <v>86</v>
      </c>
      <c r="B90" s="4">
        <v>5930001867</v>
      </c>
      <c r="C90" s="148" t="s">
        <v>2574</v>
      </c>
      <c r="D90" s="5" t="s">
        <v>2948</v>
      </c>
      <c r="E90" s="150" t="s">
        <v>2949</v>
      </c>
      <c r="F90" s="32" t="s">
        <v>3927</v>
      </c>
      <c r="G90" s="2">
        <v>0</v>
      </c>
      <c r="H90" s="7">
        <v>0</v>
      </c>
      <c r="I90" s="144">
        <v>27</v>
      </c>
      <c r="J90" s="7">
        <v>4</v>
      </c>
      <c r="K90" s="8">
        <f t="shared" si="6"/>
        <v>108</v>
      </c>
      <c r="L90" s="8">
        <f t="shared" si="7"/>
        <v>7.5600000000000005</v>
      </c>
      <c r="M90" s="8">
        <f t="shared" si="8"/>
        <v>115.56</v>
      </c>
      <c r="N90" s="8">
        <f t="shared" si="9"/>
        <v>115.56</v>
      </c>
      <c r="O90" s="220">
        <f t="shared" si="10"/>
        <v>115.56</v>
      </c>
      <c r="P90" s="207">
        <v>0</v>
      </c>
      <c r="Q90" s="208">
        <v>7.56</v>
      </c>
      <c r="R90" s="8">
        <f t="shared" si="11"/>
        <v>7.56</v>
      </c>
      <c r="AD90" s="18"/>
    </row>
    <row r="91" spans="1:30" ht="24" customHeight="1" x14ac:dyDescent="0.4">
      <c r="A91" s="10">
        <v>87</v>
      </c>
      <c r="B91" s="4">
        <v>5930001868</v>
      </c>
      <c r="C91" s="148" t="s">
        <v>2575</v>
      </c>
      <c r="D91" s="5" t="s">
        <v>2950</v>
      </c>
      <c r="E91" s="150" t="s">
        <v>2951</v>
      </c>
      <c r="F91" s="32" t="s">
        <v>3924</v>
      </c>
      <c r="G91" s="2">
        <v>954.44</v>
      </c>
      <c r="H91" s="7">
        <v>62.44</v>
      </c>
      <c r="I91" s="144">
        <v>36</v>
      </c>
      <c r="J91" s="7">
        <v>4</v>
      </c>
      <c r="K91" s="8">
        <f t="shared" si="6"/>
        <v>144</v>
      </c>
      <c r="L91" s="8">
        <f t="shared" si="7"/>
        <v>10.080000000000002</v>
      </c>
      <c r="M91" s="8">
        <f t="shared" si="8"/>
        <v>154.08000000000001</v>
      </c>
      <c r="N91" s="8">
        <f t="shared" si="9"/>
        <v>1108.52</v>
      </c>
      <c r="O91" s="220">
        <f t="shared" si="10"/>
        <v>1108.52</v>
      </c>
      <c r="P91" s="207">
        <v>62.44</v>
      </c>
      <c r="Q91" s="208">
        <v>10.08</v>
      </c>
      <c r="R91" s="8">
        <f t="shared" si="11"/>
        <v>72.52</v>
      </c>
      <c r="AD91" s="18"/>
    </row>
    <row r="92" spans="1:30" ht="24" customHeight="1" x14ac:dyDescent="0.4">
      <c r="A92" s="10">
        <v>88</v>
      </c>
      <c r="B92" s="4">
        <v>5930001869</v>
      </c>
      <c r="C92" s="148" t="s">
        <v>2588</v>
      </c>
      <c r="D92" s="5" t="s">
        <v>2967</v>
      </c>
      <c r="E92" s="150" t="s">
        <v>2968</v>
      </c>
      <c r="F92" s="32" t="s">
        <v>3924</v>
      </c>
      <c r="G92" s="2">
        <v>1498</v>
      </c>
      <c r="H92" s="7">
        <v>98</v>
      </c>
      <c r="I92" s="144">
        <v>72</v>
      </c>
      <c r="J92" s="7">
        <v>4</v>
      </c>
      <c r="K92" s="8">
        <f t="shared" si="6"/>
        <v>288</v>
      </c>
      <c r="L92" s="8">
        <f t="shared" si="7"/>
        <v>20.160000000000004</v>
      </c>
      <c r="M92" s="8">
        <f t="shared" si="8"/>
        <v>308.16000000000003</v>
      </c>
      <c r="N92" s="8">
        <f t="shared" si="9"/>
        <v>1806.16</v>
      </c>
      <c r="O92" s="220">
        <f t="shared" si="10"/>
        <v>1806.16</v>
      </c>
      <c r="P92" s="207">
        <v>98</v>
      </c>
      <c r="Q92" s="208">
        <v>20.16</v>
      </c>
      <c r="R92" s="8">
        <f t="shared" si="11"/>
        <v>118.16</v>
      </c>
      <c r="AD92" s="18"/>
    </row>
    <row r="93" spans="1:30" ht="24" customHeight="1" x14ac:dyDescent="0.4">
      <c r="A93" s="10">
        <v>89</v>
      </c>
      <c r="B93" s="4">
        <v>5930001870</v>
      </c>
      <c r="C93" s="148" t="s">
        <v>2589</v>
      </c>
      <c r="D93" s="5" t="s">
        <v>2969</v>
      </c>
      <c r="E93" s="150" t="s">
        <v>2970</v>
      </c>
      <c r="F93" s="32" t="s">
        <v>3924</v>
      </c>
      <c r="G93" s="2">
        <v>1018.64</v>
      </c>
      <c r="H93" s="7">
        <v>66.64</v>
      </c>
      <c r="I93" s="144">
        <v>31</v>
      </c>
      <c r="J93" s="7">
        <v>4</v>
      </c>
      <c r="K93" s="8">
        <f t="shared" si="6"/>
        <v>124</v>
      </c>
      <c r="L93" s="8">
        <f t="shared" si="7"/>
        <v>8.6800000000000015</v>
      </c>
      <c r="M93" s="8">
        <f t="shared" si="8"/>
        <v>132.68</v>
      </c>
      <c r="N93" s="8">
        <f t="shared" si="9"/>
        <v>1151.32</v>
      </c>
      <c r="O93" s="220">
        <f t="shared" si="10"/>
        <v>1151.32</v>
      </c>
      <c r="P93" s="207">
        <v>66.64</v>
      </c>
      <c r="Q93" s="208">
        <v>8.68</v>
      </c>
      <c r="R93" s="8">
        <f t="shared" si="11"/>
        <v>75.319999999999993</v>
      </c>
      <c r="AD93" s="18"/>
    </row>
    <row r="94" spans="1:30" ht="24" customHeight="1" x14ac:dyDescent="0.4">
      <c r="A94" s="10">
        <v>90</v>
      </c>
      <c r="B94" s="4">
        <v>5930001871</v>
      </c>
      <c r="C94" s="148" t="s">
        <v>2618</v>
      </c>
      <c r="D94" s="5" t="s">
        <v>1892</v>
      </c>
      <c r="E94" s="150" t="s">
        <v>3015</v>
      </c>
      <c r="F94" s="32" t="s">
        <v>3924</v>
      </c>
      <c r="G94" s="2">
        <v>723.32</v>
      </c>
      <c r="H94" s="7">
        <v>47.32</v>
      </c>
      <c r="I94" s="144">
        <v>34</v>
      </c>
      <c r="J94" s="7">
        <v>4</v>
      </c>
      <c r="K94" s="8">
        <f t="shared" si="6"/>
        <v>136</v>
      </c>
      <c r="L94" s="8">
        <f t="shared" si="7"/>
        <v>9.5200000000000014</v>
      </c>
      <c r="M94" s="8">
        <f t="shared" si="8"/>
        <v>145.52000000000001</v>
      </c>
      <c r="N94" s="8">
        <f t="shared" si="9"/>
        <v>868.84</v>
      </c>
      <c r="O94" s="220">
        <f t="shared" si="10"/>
        <v>868.84</v>
      </c>
      <c r="P94" s="207">
        <v>47.32</v>
      </c>
      <c r="Q94" s="208">
        <v>9.52</v>
      </c>
      <c r="R94" s="8">
        <f t="shared" si="11"/>
        <v>56.84</v>
      </c>
      <c r="AD94" s="18"/>
    </row>
    <row r="95" spans="1:30" ht="24" customHeight="1" x14ac:dyDescent="0.4">
      <c r="A95" s="10">
        <v>91</v>
      </c>
      <c r="B95" s="4">
        <v>5930001872</v>
      </c>
      <c r="C95" s="148" t="s">
        <v>2632</v>
      </c>
      <c r="D95" s="5" t="s">
        <v>3035</v>
      </c>
      <c r="E95" s="150" t="s">
        <v>1968</v>
      </c>
      <c r="F95" s="32" t="s">
        <v>3924</v>
      </c>
      <c r="G95" s="2">
        <v>684.8</v>
      </c>
      <c r="H95" s="7">
        <v>44.8</v>
      </c>
      <c r="I95" s="144">
        <v>23</v>
      </c>
      <c r="J95" s="7">
        <v>4</v>
      </c>
      <c r="K95" s="8">
        <f t="shared" si="6"/>
        <v>92</v>
      </c>
      <c r="L95" s="8">
        <f t="shared" si="7"/>
        <v>6.44</v>
      </c>
      <c r="M95" s="8">
        <f t="shared" si="8"/>
        <v>98.44</v>
      </c>
      <c r="N95" s="8">
        <f t="shared" si="9"/>
        <v>783.24</v>
      </c>
      <c r="O95" s="220">
        <f t="shared" si="10"/>
        <v>783.24</v>
      </c>
      <c r="P95" s="207">
        <v>44.8</v>
      </c>
      <c r="Q95" s="208">
        <v>6.44</v>
      </c>
      <c r="R95" s="8">
        <f t="shared" si="11"/>
        <v>51.239999999999995</v>
      </c>
      <c r="AD95" s="18"/>
    </row>
    <row r="96" spans="1:30" ht="24" customHeight="1" x14ac:dyDescent="0.4">
      <c r="A96" s="10">
        <v>92</v>
      </c>
      <c r="B96" s="4">
        <v>5930001873</v>
      </c>
      <c r="C96" s="148" t="s">
        <v>2621</v>
      </c>
      <c r="D96" s="5" t="s">
        <v>3018</v>
      </c>
      <c r="E96" s="150" t="s">
        <v>3019</v>
      </c>
      <c r="F96" s="32" t="s">
        <v>3924</v>
      </c>
      <c r="G96" s="2">
        <v>5542.6</v>
      </c>
      <c r="H96" s="7">
        <v>362.6</v>
      </c>
      <c r="I96" s="144">
        <v>119</v>
      </c>
      <c r="J96" s="7">
        <v>4</v>
      </c>
      <c r="K96" s="8">
        <f t="shared" si="6"/>
        <v>476</v>
      </c>
      <c r="L96" s="8">
        <f t="shared" si="7"/>
        <v>33.32</v>
      </c>
      <c r="M96" s="8">
        <f t="shared" si="8"/>
        <v>509.32</v>
      </c>
      <c r="N96" s="8">
        <f t="shared" si="9"/>
        <v>6051.92</v>
      </c>
      <c r="O96" s="220">
        <f t="shared" si="10"/>
        <v>6051.92</v>
      </c>
      <c r="P96" s="207">
        <v>362.6</v>
      </c>
      <c r="Q96" s="208">
        <v>33.32</v>
      </c>
      <c r="R96" s="8">
        <f t="shared" si="11"/>
        <v>395.92</v>
      </c>
      <c r="AD96" s="18"/>
    </row>
    <row r="97" spans="1:30" ht="24" customHeight="1" x14ac:dyDescent="0.4">
      <c r="A97" s="10">
        <v>93</v>
      </c>
      <c r="B97" s="4">
        <v>5930001874</v>
      </c>
      <c r="C97" s="148" t="s">
        <v>2622</v>
      </c>
      <c r="D97" s="5" t="s">
        <v>3020</v>
      </c>
      <c r="E97" s="150" t="s">
        <v>3021</v>
      </c>
      <c r="F97" s="3" t="s">
        <v>3924</v>
      </c>
      <c r="G97" s="33">
        <v>1515.12</v>
      </c>
      <c r="H97" s="7">
        <v>99.12</v>
      </c>
      <c r="I97" s="144">
        <v>66</v>
      </c>
      <c r="J97" s="7">
        <v>4</v>
      </c>
      <c r="K97" s="8">
        <f t="shared" si="6"/>
        <v>264</v>
      </c>
      <c r="L97" s="8">
        <f t="shared" si="7"/>
        <v>18.48</v>
      </c>
      <c r="M97" s="8">
        <f t="shared" si="8"/>
        <v>282.48</v>
      </c>
      <c r="N97" s="8">
        <f t="shared" si="9"/>
        <v>1797.6</v>
      </c>
      <c r="O97" s="220">
        <f t="shared" si="10"/>
        <v>1797.6</v>
      </c>
      <c r="P97" s="207">
        <v>99.12</v>
      </c>
      <c r="Q97" s="208">
        <v>18.48</v>
      </c>
      <c r="R97" s="8">
        <f t="shared" si="11"/>
        <v>117.60000000000001</v>
      </c>
      <c r="AD97" s="18"/>
    </row>
    <row r="98" spans="1:30" ht="24" customHeight="1" x14ac:dyDescent="0.4">
      <c r="A98" s="10">
        <v>94</v>
      </c>
      <c r="B98" s="4">
        <v>5930001875</v>
      </c>
      <c r="C98" s="148" t="s">
        <v>2623</v>
      </c>
      <c r="D98" s="5" t="s">
        <v>1926</v>
      </c>
      <c r="E98" s="150" t="s">
        <v>3022</v>
      </c>
      <c r="F98" s="32" t="s">
        <v>3924</v>
      </c>
      <c r="G98" s="2">
        <v>757.56</v>
      </c>
      <c r="H98" s="7">
        <v>49.56</v>
      </c>
      <c r="I98" s="144">
        <v>24</v>
      </c>
      <c r="J98" s="7">
        <v>4</v>
      </c>
      <c r="K98" s="8">
        <f t="shared" si="6"/>
        <v>96</v>
      </c>
      <c r="L98" s="8">
        <f t="shared" si="7"/>
        <v>6.7200000000000006</v>
      </c>
      <c r="M98" s="8">
        <f t="shared" si="8"/>
        <v>102.72</v>
      </c>
      <c r="N98" s="8">
        <f t="shared" si="9"/>
        <v>860.28</v>
      </c>
      <c r="O98" s="220">
        <f t="shared" si="10"/>
        <v>860.28</v>
      </c>
      <c r="P98" s="207">
        <v>49.56</v>
      </c>
      <c r="Q98" s="208">
        <v>6.72</v>
      </c>
      <c r="R98" s="8">
        <f t="shared" si="11"/>
        <v>56.28</v>
      </c>
      <c r="AD98" s="18"/>
    </row>
    <row r="99" spans="1:30" ht="24" customHeight="1" x14ac:dyDescent="0.4">
      <c r="A99" s="10">
        <v>95</v>
      </c>
      <c r="B99" s="4">
        <v>5930001876</v>
      </c>
      <c r="C99" s="148" t="s">
        <v>2624</v>
      </c>
      <c r="D99" s="5" t="s">
        <v>3023</v>
      </c>
      <c r="E99" s="150" t="s">
        <v>3024</v>
      </c>
      <c r="F99" s="32" t="s">
        <v>3924</v>
      </c>
      <c r="G99" s="2">
        <v>406.6</v>
      </c>
      <c r="H99" s="7">
        <v>26.6</v>
      </c>
      <c r="I99" s="144">
        <v>15</v>
      </c>
      <c r="J99" s="7">
        <v>4</v>
      </c>
      <c r="K99" s="8">
        <f t="shared" si="6"/>
        <v>60</v>
      </c>
      <c r="L99" s="8">
        <f t="shared" si="7"/>
        <v>4.2</v>
      </c>
      <c r="M99" s="8">
        <f t="shared" si="8"/>
        <v>64.2</v>
      </c>
      <c r="N99" s="8">
        <f t="shared" si="9"/>
        <v>470.8</v>
      </c>
      <c r="O99" s="220">
        <f t="shared" si="10"/>
        <v>470.8</v>
      </c>
      <c r="P99" s="207">
        <v>26.6</v>
      </c>
      <c r="Q99" s="208">
        <v>4.2</v>
      </c>
      <c r="R99" s="8">
        <f t="shared" si="11"/>
        <v>30.8</v>
      </c>
      <c r="AD99" s="18"/>
    </row>
    <row r="100" spans="1:30" ht="24" customHeight="1" x14ac:dyDescent="0.4">
      <c r="A100" s="10">
        <v>96</v>
      </c>
      <c r="B100" s="4">
        <v>5930001877</v>
      </c>
      <c r="C100" s="4" t="s">
        <v>2631</v>
      </c>
      <c r="D100" s="5" t="s">
        <v>3032</v>
      </c>
      <c r="E100" s="150" t="s">
        <v>3034</v>
      </c>
      <c r="F100" s="32" t="s">
        <v>3924</v>
      </c>
      <c r="G100" s="2">
        <v>2533.7600000000002</v>
      </c>
      <c r="H100" s="7">
        <v>165.76</v>
      </c>
      <c r="I100" s="144">
        <v>280</v>
      </c>
      <c r="J100" s="7">
        <v>4</v>
      </c>
      <c r="K100" s="8">
        <f t="shared" si="6"/>
        <v>1120</v>
      </c>
      <c r="L100" s="8">
        <f t="shared" si="7"/>
        <v>78.400000000000006</v>
      </c>
      <c r="M100" s="8">
        <f t="shared" si="8"/>
        <v>1198.4000000000001</v>
      </c>
      <c r="N100" s="8">
        <f t="shared" si="9"/>
        <v>3732.1600000000003</v>
      </c>
      <c r="O100" s="220">
        <f t="shared" si="10"/>
        <v>3732.1600000000003</v>
      </c>
      <c r="P100" s="207">
        <v>165.76</v>
      </c>
      <c r="Q100" s="208">
        <v>78.400000000000006</v>
      </c>
      <c r="R100" s="8">
        <f t="shared" si="11"/>
        <v>244.16</v>
      </c>
      <c r="AD100" s="18"/>
    </row>
    <row r="101" spans="1:30" ht="24" customHeight="1" x14ac:dyDescent="0.4">
      <c r="A101" s="10">
        <v>97</v>
      </c>
      <c r="B101" s="4">
        <v>5930001878</v>
      </c>
      <c r="C101" s="4" t="s">
        <v>2630</v>
      </c>
      <c r="D101" s="5" t="s">
        <v>3032</v>
      </c>
      <c r="E101" s="150" t="s">
        <v>3033</v>
      </c>
      <c r="F101" s="32" t="s">
        <v>3924</v>
      </c>
      <c r="G101" s="2">
        <v>941.6</v>
      </c>
      <c r="H101" s="7">
        <v>61.6</v>
      </c>
      <c r="I101" s="144">
        <v>43</v>
      </c>
      <c r="J101" s="7">
        <v>4</v>
      </c>
      <c r="K101" s="8">
        <f t="shared" si="6"/>
        <v>172</v>
      </c>
      <c r="L101" s="8">
        <f t="shared" si="7"/>
        <v>12.040000000000001</v>
      </c>
      <c r="M101" s="8">
        <f t="shared" si="8"/>
        <v>184.04</v>
      </c>
      <c r="N101" s="8">
        <f t="shared" si="9"/>
        <v>1125.6400000000001</v>
      </c>
      <c r="O101" s="220">
        <f t="shared" si="10"/>
        <v>1125.6400000000001</v>
      </c>
      <c r="P101" s="207">
        <v>61.6</v>
      </c>
      <c r="Q101" s="208">
        <v>12.04</v>
      </c>
      <c r="R101" s="8">
        <f t="shared" si="11"/>
        <v>73.64</v>
      </c>
      <c r="AD101" s="18"/>
    </row>
    <row r="102" spans="1:30" ht="24" customHeight="1" x14ac:dyDescent="0.4">
      <c r="A102" s="10">
        <v>98</v>
      </c>
      <c r="B102" s="4">
        <v>5930001879</v>
      </c>
      <c r="C102" s="148" t="s">
        <v>2629</v>
      </c>
      <c r="D102" s="5" t="s">
        <v>3030</v>
      </c>
      <c r="E102" s="150" t="s">
        <v>3031</v>
      </c>
      <c r="F102" s="32" t="s">
        <v>3928</v>
      </c>
      <c r="G102" s="2">
        <v>166.92</v>
      </c>
      <c r="H102" s="7">
        <v>10.92</v>
      </c>
      <c r="I102" s="144">
        <v>9</v>
      </c>
      <c r="J102" s="7">
        <v>4</v>
      </c>
      <c r="K102" s="8">
        <f t="shared" si="6"/>
        <v>36</v>
      </c>
      <c r="L102" s="8">
        <f t="shared" si="7"/>
        <v>2.5200000000000005</v>
      </c>
      <c r="M102" s="8">
        <f t="shared" si="8"/>
        <v>38.520000000000003</v>
      </c>
      <c r="N102" s="8">
        <f t="shared" si="9"/>
        <v>205.44</v>
      </c>
      <c r="O102" s="220">
        <f t="shared" si="10"/>
        <v>205.44</v>
      </c>
      <c r="P102" s="207">
        <v>10.92</v>
      </c>
      <c r="Q102" s="208">
        <v>2.52</v>
      </c>
      <c r="R102" s="8">
        <f t="shared" si="11"/>
        <v>13.44</v>
      </c>
      <c r="AD102" s="18"/>
    </row>
    <row r="103" spans="1:30" ht="24" customHeight="1" x14ac:dyDescent="0.4">
      <c r="A103" s="10">
        <v>99</v>
      </c>
      <c r="B103" s="4">
        <v>5930001880</v>
      </c>
      <c r="C103" s="148" t="s">
        <v>2625</v>
      </c>
      <c r="D103" s="5" t="s">
        <v>1926</v>
      </c>
      <c r="E103" s="150" t="s">
        <v>3025</v>
      </c>
      <c r="F103" s="32" t="s">
        <v>3927</v>
      </c>
      <c r="G103" s="2">
        <v>0</v>
      </c>
      <c r="H103" s="7">
        <v>0</v>
      </c>
      <c r="I103" s="144">
        <v>20</v>
      </c>
      <c r="J103" s="7">
        <v>4</v>
      </c>
      <c r="K103" s="8">
        <f t="shared" si="6"/>
        <v>80</v>
      </c>
      <c r="L103" s="8">
        <f t="shared" si="7"/>
        <v>5.6000000000000005</v>
      </c>
      <c r="M103" s="8">
        <f t="shared" si="8"/>
        <v>85.6</v>
      </c>
      <c r="N103" s="8">
        <f t="shared" si="9"/>
        <v>85.6</v>
      </c>
      <c r="O103" s="220">
        <f t="shared" si="10"/>
        <v>85.6</v>
      </c>
      <c r="P103" s="207">
        <v>0</v>
      </c>
      <c r="Q103" s="208">
        <v>5.6</v>
      </c>
      <c r="R103" s="8">
        <f t="shared" si="11"/>
        <v>5.6</v>
      </c>
      <c r="AD103" s="18"/>
    </row>
    <row r="104" spans="1:30" ht="24" customHeight="1" x14ac:dyDescent="0.4">
      <c r="A104" s="10">
        <v>100</v>
      </c>
      <c r="B104" s="4">
        <v>5930001881</v>
      </c>
      <c r="C104" s="148" t="s">
        <v>2626</v>
      </c>
      <c r="D104" s="5" t="s">
        <v>3026</v>
      </c>
      <c r="E104" s="150" t="s">
        <v>3027</v>
      </c>
      <c r="F104" s="32" t="s">
        <v>3924</v>
      </c>
      <c r="G104" s="2">
        <v>1519.4</v>
      </c>
      <c r="H104" s="7">
        <v>99.4</v>
      </c>
      <c r="I104" s="144">
        <v>45</v>
      </c>
      <c r="J104" s="7">
        <v>4</v>
      </c>
      <c r="K104" s="8">
        <f t="shared" si="6"/>
        <v>180</v>
      </c>
      <c r="L104" s="8">
        <f t="shared" si="7"/>
        <v>12.600000000000001</v>
      </c>
      <c r="M104" s="8">
        <f t="shared" si="8"/>
        <v>192.6</v>
      </c>
      <c r="N104" s="8">
        <f t="shared" si="9"/>
        <v>1712</v>
      </c>
      <c r="O104" s="220">
        <f t="shared" si="10"/>
        <v>1712</v>
      </c>
      <c r="P104" s="207">
        <v>99.4</v>
      </c>
      <c r="Q104" s="208">
        <v>12.6</v>
      </c>
      <c r="R104" s="8">
        <f t="shared" si="11"/>
        <v>112</v>
      </c>
      <c r="AD104" s="18"/>
    </row>
    <row r="105" spans="1:30" ht="24" customHeight="1" x14ac:dyDescent="0.4">
      <c r="A105" s="10">
        <v>101</v>
      </c>
      <c r="B105" s="4">
        <v>5930001882</v>
      </c>
      <c r="C105" s="148" t="s">
        <v>2627</v>
      </c>
      <c r="D105" s="5" t="s">
        <v>3782</v>
      </c>
      <c r="E105" s="150" t="s">
        <v>3028</v>
      </c>
      <c r="F105" s="32" t="s">
        <v>3924</v>
      </c>
      <c r="G105" s="2">
        <v>1241.2</v>
      </c>
      <c r="H105" s="7">
        <v>81.2</v>
      </c>
      <c r="I105" s="144">
        <v>49</v>
      </c>
      <c r="J105" s="7">
        <v>4</v>
      </c>
      <c r="K105" s="8">
        <f t="shared" si="6"/>
        <v>196</v>
      </c>
      <c r="L105" s="8">
        <f t="shared" si="7"/>
        <v>13.72</v>
      </c>
      <c r="M105" s="8">
        <f t="shared" si="8"/>
        <v>209.72</v>
      </c>
      <c r="N105" s="8">
        <f t="shared" si="9"/>
        <v>1450.92</v>
      </c>
      <c r="O105" s="220">
        <f t="shared" si="10"/>
        <v>1450.92</v>
      </c>
      <c r="P105" s="207">
        <v>81.2</v>
      </c>
      <c r="Q105" s="208">
        <v>13.72</v>
      </c>
      <c r="R105" s="8">
        <f t="shared" si="11"/>
        <v>94.92</v>
      </c>
      <c r="AD105" s="18"/>
    </row>
    <row r="106" spans="1:30" ht="24" customHeight="1" x14ac:dyDescent="0.4">
      <c r="A106" s="10">
        <v>102</v>
      </c>
      <c r="B106" s="4">
        <v>5930001883</v>
      </c>
      <c r="C106" s="3" t="s">
        <v>2628</v>
      </c>
      <c r="D106" s="5" t="s">
        <v>1926</v>
      </c>
      <c r="E106" s="150" t="s">
        <v>3029</v>
      </c>
      <c r="F106" s="32" t="s">
        <v>3924</v>
      </c>
      <c r="G106" s="2">
        <v>671.96</v>
      </c>
      <c r="H106" s="7">
        <v>43.96</v>
      </c>
      <c r="I106" s="144">
        <v>25</v>
      </c>
      <c r="J106" s="7">
        <v>4</v>
      </c>
      <c r="K106" s="8">
        <f t="shared" si="6"/>
        <v>100</v>
      </c>
      <c r="L106" s="8">
        <f t="shared" si="7"/>
        <v>7.0000000000000009</v>
      </c>
      <c r="M106" s="8">
        <f t="shared" si="8"/>
        <v>107</v>
      </c>
      <c r="N106" s="8">
        <f t="shared" si="9"/>
        <v>778.96</v>
      </c>
      <c r="O106" s="220">
        <f t="shared" si="10"/>
        <v>778.96</v>
      </c>
      <c r="P106" s="207">
        <v>43.96</v>
      </c>
      <c r="Q106" s="208">
        <v>7</v>
      </c>
      <c r="R106" s="8">
        <f t="shared" si="11"/>
        <v>50.96</v>
      </c>
      <c r="AD106" s="18"/>
    </row>
    <row r="107" spans="1:30" ht="24" customHeight="1" x14ac:dyDescent="0.4">
      <c r="A107" s="10">
        <v>103</v>
      </c>
      <c r="B107" s="4">
        <v>5930001884</v>
      </c>
      <c r="C107" s="148" t="s">
        <v>2633</v>
      </c>
      <c r="D107" s="5" t="s">
        <v>3036</v>
      </c>
      <c r="E107" s="150" t="s">
        <v>3037</v>
      </c>
      <c r="F107" s="32" t="s">
        <v>3924</v>
      </c>
      <c r="G107" s="2">
        <v>269.64</v>
      </c>
      <c r="H107" s="7">
        <v>17.64</v>
      </c>
      <c r="I107" s="144">
        <v>2</v>
      </c>
      <c r="J107" s="7">
        <v>4</v>
      </c>
      <c r="K107" s="8">
        <f t="shared" si="6"/>
        <v>8</v>
      </c>
      <c r="L107" s="8">
        <f t="shared" si="7"/>
        <v>0.56000000000000005</v>
      </c>
      <c r="M107" s="8">
        <f t="shared" si="8"/>
        <v>8.56</v>
      </c>
      <c r="N107" s="8">
        <f t="shared" si="9"/>
        <v>278.2</v>
      </c>
      <c r="O107" s="220">
        <f t="shared" si="10"/>
        <v>278.2</v>
      </c>
      <c r="P107" s="207">
        <v>17.64</v>
      </c>
      <c r="Q107" s="208">
        <v>0.56000000000000005</v>
      </c>
      <c r="R107" s="8">
        <f t="shared" si="11"/>
        <v>18.2</v>
      </c>
      <c r="AD107" s="18"/>
    </row>
    <row r="108" spans="1:30" ht="24" customHeight="1" x14ac:dyDescent="0.4">
      <c r="A108" s="10">
        <v>104</v>
      </c>
      <c r="B108" s="4">
        <v>5930001885</v>
      </c>
      <c r="C108" s="148" t="s">
        <v>2459</v>
      </c>
      <c r="D108" s="5" t="s">
        <v>3783</v>
      </c>
      <c r="E108" s="150" t="s">
        <v>2800</v>
      </c>
      <c r="F108" s="32" t="s">
        <v>3924</v>
      </c>
      <c r="G108" s="2">
        <v>222.56</v>
      </c>
      <c r="H108" s="7">
        <v>14.56</v>
      </c>
      <c r="I108" s="144">
        <v>8</v>
      </c>
      <c r="J108" s="7">
        <v>4</v>
      </c>
      <c r="K108" s="8">
        <f t="shared" si="6"/>
        <v>32</v>
      </c>
      <c r="L108" s="8">
        <f t="shared" si="7"/>
        <v>2.2400000000000002</v>
      </c>
      <c r="M108" s="8">
        <f t="shared" si="8"/>
        <v>34.24</v>
      </c>
      <c r="N108" s="8">
        <f t="shared" si="9"/>
        <v>256.8</v>
      </c>
      <c r="O108" s="220">
        <f t="shared" si="10"/>
        <v>256.8</v>
      </c>
      <c r="P108" s="207">
        <v>14.56</v>
      </c>
      <c r="Q108" s="208">
        <v>2.2400000000000002</v>
      </c>
      <c r="R108" s="8">
        <f t="shared" si="11"/>
        <v>16.8</v>
      </c>
      <c r="AD108" s="18"/>
    </row>
    <row r="109" spans="1:30" ht="24" customHeight="1" x14ac:dyDescent="0.4">
      <c r="A109" s="10">
        <v>105</v>
      </c>
      <c r="B109" s="4">
        <v>5930001886</v>
      </c>
      <c r="C109" s="148" t="s">
        <v>2467</v>
      </c>
      <c r="D109" s="5" t="s">
        <v>3981</v>
      </c>
      <c r="E109" s="150" t="s">
        <v>2812</v>
      </c>
      <c r="F109" s="32" t="s">
        <v>3927</v>
      </c>
      <c r="G109" s="2">
        <v>0</v>
      </c>
      <c r="H109" s="7">
        <v>0</v>
      </c>
      <c r="I109" s="144">
        <v>105</v>
      </c>
      <c r="J109" s="7">
        <v>4</v>
      </c>
      <c r="K109" s="8">
        <f t="shared" si="6"/>
        <v>420</v>
      </c>
      <c r="L109" s="8">
        <f t="shared" si="7"/>
        <v>29.400000000000002</v>
      </c>
      <c r="M109" s="8">
        <f t="shared" si="8"/>
        <v>449.4</v>
      </c>
      <c r="N109" s="8">
        <f t="shared" si="9"/>
        <v>449.4</v>
      </c>
      <c r="O109" s="220">
        <f t="shared" si="10"/>
        <v>449.4</v>
      </c>
      <c r="P109" s="207">
        <v>0</v>
      </c>
      <c r="Q109" s="208">
        <v>29.4</v>
      </c>
      <c r="R109" s="8">
        <f t="shared" si="11"/>
        <v>29.4</v>
      </c>
      <c r="AD109" s="18"/>
    </row>
    <row r="110" spans="1:30" ht="24" customHeight="1" x14ac:dyDescent="0.4">
      <c r="A110" s="10">
        <v>106</v>
      </c>
      <c r="B110" s="4">
        <v>5930001887</v>
      </c>
      <c r="C110" s="148" t="s">
        <v>2463</v>
      </c>
      <c r="D110" s="5" t="s">
        <v>3982</v>
      </c>
      <c r="E110" s="150" t="s">
        <v>2807</v>
      </c>
      <c r="F110" s="32" t="s">
        <v>3933</v>
      </c>
      <c r="G110" s="2">
        <v>368.08</v>
      </c>
      <c r="H110" s="7">
        <v>24.08</v>
      </c>
      <c r="I110" s="144">
        <v>43</v>
      </c>
      <c r="J110" s="7">
        <v>4</v>
      </c>
      <c r="K110" s="8">
        <f t="shared" si="6"/>
        <v>172</v>
      </c>
      <c r="L110" s="8">
        <f t="shared" si="7"/>
        <v>12.040000000000001</v>
      </c>
      <c r="M110" s="8">
        <f t="shared" si="8"/>
        <v>184.04</v>
      </c>
      <c r="N110" s="8">
        <f t="shared" si="9"/>
        <v>552.12</v>
      </c>
      <c r="O110" s="220">
        <f t="shared" si="10"/>
        <v>552.12</v>
      </c>
      <c r="P110" s="207">
        <v>24.08</v>
      </c>
      <c r="Q110" s="208">
        <v>12.04</v>
      </c>
      <c r="R110" s="8">
        <f t="shared" si="11"/>
        <v>36.119999999999997</v>
      </c>
      <c r="AD110" s="18"/>
    </row>
    <row r="111" spans="1:30" ht="24" customHeight="1" x14ac:dyDescent="0.4">
      <c r="A111" s="10">
        <v>107</v>
      </c>
      <c r="B111" s="4">
        <v>5930001888</v>
      </c>
      <c r="C111" s="148" t="s">
        <v>2461</v>
      </c>
      <c r="D111" s="5" t="s">
        <v>3983</v>
      </c>
      <c r="E111" s="150" t="s">
        <v>2803</v>
      </c>
      <c r="F111" s="32" t="s">
        <v>3927</v>
      </c>
      <c r="G111" s="2">
        <v>0</v>
      </c>
      <c r="H111" s="7">
        <v>0</v>
      </c>
      <c r="I111" s="144">
        <v>43</v>
      </c>
      <c r="J111" s="7">
        <v>4</v>
      </c>
      <c r="K111" s="8">
        <f t="shared" si="6"/>
        <v>172</v>
      </c>
      <c r="L111" s="8">
        <f t="shared" si="7"/>
        <v>12.040000000000001</v>
      </c>
      <c r="M111" s="8">
        <f t="shared" si="8"/>
        <v>184.04</v>
      </c>
      <c r="N111" s="8">
        <f t="shared" si="9"/>
        <v>184.04</v>
      </c>
      <c r="O111" s="220">
        <f t="shared" si="10"/>
        <v>184.04</v>
      </c>
      <c r="P111" s="207">
        <v>0</v>
      </c>
      <c r="Q111" s="208">
        <v>12.04</v>
      </c>
      <c r="R111" s="8">
        <f t="shared" si="11"/>
        <v>12.04</v>
      </c>
      <c r="AD111" s="18"/>
    </row>
    <row r="112" spans="1:30" ht="24" customHeight="1" x14ac:dyDescent="0.4">
      <c r="A112" s="10">
        <v>108</v>
      </c>
      <c r="B112" s="4">
        <v>5930001889</v>
      </c>
      <c r="C112" s="148" t="s">
        <v>2462</v>
      </c>
      <c r="D112" s="5" t="s">
        <v>3984</v>
      </c>
      <c r="E112" s="150" t="s">
        <v>2805</v>
      </c>
      <c r="F112" s="32" t="s">
        <v>3927</v>
      </c>
      <c r="G112" s="2">
        <v>0</v>
      </c>
      <c r="H112" s="7">
        <v>0</v>
      </c>
      <c r="I112" s="144">
        <v>42</v>
      </c>
      <c r="J112" s="7">
        <v>4</v>
      </c>
      <c r="K112" s="8">
        <f t="shared" si="6"/>
        <v>168</v>
      </c>
      <c r="L112" s="8">
        <f t="shared" si="7"/>
        <v>11.760000000000002</v>
      </c>
      <c r="M112" s="8">
        <f t="shared" si="8"/>
        <v>179.76</v>
      </c>
      <c r="N112" s="8">
        <f t="shared" si="9"/>
        <v>179.76</v>
      </c>
      <c r="O112" s="220">
        <f t="shared" si="10"/>
        <v>179.76</v>
      </c>
      <c r="P112" s="207">
        <v>0</v>
      </c>
      <c r="Q112" s="208">
        <v>11.76</v>
      </c>
      <c r="R112" s="8">
        <f t="shared" si="11"/>
        <v>11.76</v>
      </c>
      <c r="AD112" s="18"/>
    </row>
    <row r="113" spans="1:30" ht="24" customHeight="1" x14ac:dyDescent="0.4">
      <c r="A113" s="10">
        <v>109</v>
      </c>
      <c r="B113" s="4">
        <v>5930001890</v>
      </c>
      <c r="C113" s="148" t="s">
        <v>2471</v>
      </c>
      <c r="D113" s="5" t="s">
        <v>3985</v>
      </c>
      <c r="E113" s="150" t="s">
        <v>2818</v>
      </c>
      <c r="F113" s="32" t="s">
        <v>3924</v>
      </c>
      <c r="G113" s="2">
        <v>920.2</v>
      </c>
      <c r="H113" s="7">
        <v>60.2</v>
      </c>
      <c r="I113" s="144">
        <v>39</v>
      </c>
      <c r="J113" s="7">
        <v>4</v>
      </c>
      <c r="K113" s="8">
        <f t="shared" si="6"/>
        <v>156</v>
      </c>
      <c r="L113" s="8">
        <f t="shared" si="7"/>
        <v>10.920000000000002</v>
      </c>
      <c r="M113" s="8">
        <f t="shared" si="8"/>
        <v>166.92</v>
      </c>
      <c r="N113" s="8">
        <f t="shared" si="9"/>
        <v>1087.1200000000001</v>
      </c>
      <c r="O113" s="220">
        <f t="shared" si="10"/>
        <v>1087.1200000000001</v>
      </c>
      <c r="P113" s="207">
        <v>60.2</v>
      </c>
      <c r="Q113" s="208">
        <v>10.92</v>
      </c>
      <c r="R113" s="8">
        <f t="shared" si="11"/>
        <v>71.12</v>
      </c>
      <c r="AD113" s="18"/>
    </row>
    <row r="114" spans="1:30" ht="24" customHeight="1" x14ac:dyDescent="0.4">
      <c r="A114" s="10">
        <v>110</v>
      </c>
      <c r="B114" s="4">
        <v>5930001891</v>
      </c>
      <c r="C114" s="148" t="s">
        <v>2470</v>
      </c>
      <c r="D114" s="5" t="s">
        <v>3985</v>
      </c>
      <c r="E114" s="150" t="s">
        <v>2816</v>
      </c>
      <c r="F114" s="32" t="s">
        <v>3924</v>
      </c>
      <c r="G114" s="2">
        <v>2700.68</v>
      </c>
      <c r="H114" s="7">
        <v>176.68</v>
      </c>
      <c r="I114" s="144">
        <v>83</v>
      </c>
      <c r="J114" s="7">
        <v>4</v>
      </c>
      <c r="K114" s="8">
        <f t="shared" si="6"/>
        <v>332</v>
      </c>
      <c r="L114" s="8">
        <f t="shared" si="7"/>
        <v>23.240000000000002</v>
      </c>
      <c r="M114" s="8">
        <f t="shared" si="8"/>
        <v>355.24</v>
      </c>
      <c r="N114" s="8">
        <f t="shared" si="9"/>
        <v>3055.92</v>
      </c>
      <c r="O114" s="220">
        <f t="shared" si="10"/>
        <v>3055.92</v>
      </c>
      <c r="P114" s="207">
        <v>176.68</v>
      </c>
      <c r="Q114" s="208">
        <v>23.24</v>
      </c>
      <c r="R114" s="8">
        <f t="shared" si="11"/>
        <v>199.92000000000002</v>
      </c>
      <c r="AD114" s="18"/>
    </row>
    <row r="115" spans="1:30" ht="24" customHeight="1" x14ac:dyDescent="0.4">
      <c r="A115" s="10">
        <v>111</v>
      </c>
      <c r="B115" s="4">
        <v>5930001892</v>
      </c>
      <c r="C115" s="148" t="s">
        <v>2465</v>
      </c>
      <c r="D115" s="5" t="s">
        <v>947</v>
      </c>
      <c r="E115" s="150" t="s">
        <v>2809</v>
      </c>
      <c r="F115" s="32" t="s">
        <v>3924</v>
      </c>
      <c r="G115" s="2">
        <v>701.92</v>
      </c>
      <c r="H115" s="7">
        <v>45.92</v>
      </c>
      <c r="I115" s="144">
        <v>27</v>
      </c>
      <c r="J115" s="7">
        <v>4</v>
      </c>
      <c r="K115" s="8">
        <f t="shared" si="6"/>
        <v>108</v>
      </c>
      <c r="L115" s="8">
        <f t="shared" si="7"/>
        <v>7.5600000000000005</v>
      </c>
      <c r="M115" s="8">
        <f t="shared" si="8"/>
        <v>115.56</v>
      </c>
      <c r="N115" s="8">
        <f t="shared" si="9"/>
        <v>817.48</v>
      </c>
      <c r="O115" s="220">
        <f t="shared" si="10"/>
        <v>817.48</v>
      </c>
      <c r="P115" s="207">
        <v>45.92</v>
      </c>
      <c r="Q115" s="208">
        <v>7.56</v>
      </c>
      <c r="R115" s="8">
        <f t="shared" si="11"/>
        <v>53.480000000000004</v>
      </c>
      <c r="AD115" s="18"/>
    </row>
    <row r="116" spans="1:30" ht="24" customHeight="1" x14ac:dyDescent="0.4">
      <c r="A116" s="10">
        <v>112</v>
      </c>
      <c r="B116" s="4">
        <v>5930001893</v>
      </c>
      <c r="C116" s="3" t="s">
        <v>2464</v>
      </c>
      <c r="D116" s="5" t="s">
        <v>889</v>
      </c>
      <c r="E116" s="150" t="s">
        <v>2808</v>
      </c>
      <c r="F116" s="32" t="s">
        <v>3924</v>
      </c>
      <c r="G116" s="2">
        <v>1930.28</v>
      </c>
      <c r="H116" s="7">
        <v>126.28</v>
      </c>
      <c r="I116" s="144">
        <v>57</v>
      </c>
      <c r="J116" s="7">
        <v>4</v>
      </c>
      <c r="K116" s="8">
        <f t="shared" si="6"/>
        <v>228</v>
      </c>
      <c r="L116" s="8">
        <f t="shared" si="7"/>
        <v>15.96</v>
      </c>
      <c r="M116" s="8">
        <f t="shared" si="8"/>
        <v>243.96</v>
      </c>
      <c r="N116" s="8">
        <f t="shared" si="9"/>
        <v>2174.2399999999998</v>
      </c>
      <c r="O116" s="220">
        <f t="shared" si="10"/>
        <v>2174.2399999999998</v>
      </c>
      <c r="P116" s="207">
        <v>126.28</v>
      </c>
      <c r="Q116" s="208">
        <v>15.96</v>
      </c>
      <c r="R116" s="8">
        <f t="shared" si="11"/>
        <v>142.24</v>
      </c>
      <c r="AD116" s="18"/>
    </row>
    <row r="117" spans="1:30" ht="24" customHeight="1" x14ac:dyDescent="0.4">
      <c r="A117" s="10">
        <v>113</v>
      </c>
      <c r="B117" s="4">
        <v>5930001894</v>
      </c>
      <c r="C117" s="148" t="s">
        <v>2475</v>
      </c>
      <c r="D117" s="5" t="s">
        <v>3784</v>
      </c>
      <c r="E117" s="150" t="s">
        <v>2822</v>
      </c>
      <c r="F117" s="32" t="s">
        <v>3924</v>
      </c>
      <c r="G117" s="2">
        <v>94.16</v>
      </c>
      <c r="H117" s="7">
        <v>6.16</v>
      </c>
      <c r="I117" s="144">
        <v>2</v>
      </c>
      <c r="J117" s="7">
        <v>4</v>
      </c>
      <c r="K117" s="8">
        <f t="shared" si="6"/>
        <v>8</v>
      </c>
      <c r="L117" s="8">
        <f t="shared" si="7"/>
        <v>0.56000000000000005</v>
      </c>
      <c r="M117" s="8">
        <f t="shared" si="8"/>
        <v>8.56</v>
      </c>
      <c r="N117" s="8">
        <f t="shared" si="9"/>
        <v>102.72</v>
      </c>
      <c r="O117" s="220">
        <f t="shared" si="10"/>
        <v>102.72</v>
      </c>
      <c r="P117" s="207">
        <v>6.16</v>
      </c>
      <c r="Q117" s="208">
        <v>0.56000000000000005</v>
      </c>
      <c r="R117" s="8">
        <f t="shared" si="11"/>
        <v>6.7200000000000006</v>
      </c>
      <c r="AD117" s="18"/>
    </row>
    <row r="118" spans="1:30" ht="24" customHeight="1" x14ac:dyDescent="0.4">
      <c r="A118" s="10">
        <v>114</v>
      </c>
      <c r="B118" s="4">
        <v>5930001895</v>
      </c>
      <c r="C118" s="148" t="s">
        <v>2386</v>
      </c>
      <c r="D118" s="5" t="s">
        <v>2690</v>
      </c>
      <c r="E118" s="150" t="s">
        <v>2691</v>
      </c>
      <c r="F118" s="32" t="s">
        <v>3924</v>
      </c>
      <c r="G118" s="2">
        <v>175.48</v>
      </c>
      <c r="H118" s="7">
        <v>11.48</v>
      </c>
      <c r="I118" s="144">
        <v>4</v>
      </c>
      <c r="J118" s="7">
        <v>4</v>
      </c>
      <c r="K118" s="8">
        <f t="shared" si="6"/>
        <v>16</v>
      </c>
      <c r="L118" s="8">
        <f t="shared" si="7"/>
        <v>1.1200000000000001</v>
      </c>
      <c r="M118" s="8">
        <f t="shared" si="8"/>
        <v>17.12</v>
      </c>
      <c r="N118" s="8">
        <f t="shared" si="9"/>
        <v>192.6</v>
      </c>
      <c r="O118" s="220">
        <f t="shared" si="10"/>
        <v>192.6</v>
      </c>
      <c r="P118" s="207">
        <v>11.48</v>
      </c>
      <c r="Q118" s="208">
        <v>1.1200000000000001</v>
      </c>
      <c r="R118" s="8">
        <f t="shared" si="11"/>
        <v>12.600000000000001</v>
      </c>
      <c r="AD118" s="18"/>
    </row>
    <row r="119" spans="1:30" ht="24" customHeight="1" x14ac:dyDescent="0.4">
      <c r="A119" s="10">
        <v>115</v>
      </c>
      <c r="B119" s="4">
        <v>5930001896</v>
      </c>
      <c r="C119" s="148" t="s">
        <v>2385</v>
      </c>
      <c r="D119" s="5" t="s">
        <v>2688</v>
      </c>
      <c r="E119" s="150" t="s">
        <v>2689</v>
      </c>
      <c r="F119" s="32" t="s">
        <v>3924</v>
      </c>
      <c r="G119" s="2">
        <v>770.4</v>
      </c>
      <c r="H119" s="7">
        <v>50.4</v>
      </c>
      <c r="I119" s="144">
        <v>15</v>
      </c>
      <c r="J119" s="7">
        <v>4</v>
      </c>
      <c r="K119" s="8">
        <f t="shared" si="6"/>
        <v>60</v>
      </c>
      <c r="L119" s="8">
        <f t="shared" si="7"/>
        <v>4.2</v>
      </c>
      <c r="M119" s="8">
        <f t="shared" si="8"/>
        <v>64.2</v>
      </c>
      <c r="N119" s="8">
        <f t="shared" si="9"/>
        <v>834.6</v>
      </c>
      <c r="O119" s="220">
        <f t="shared" si="10"/>
        <v>834.6</v>
      </c>
      <c r="P119" s="207">
        <v>50.4</v>
      </c>
      <c r="Q119" s="208">
        <v>4.2</v>
      </c>
      <c r="R119" s="8">
        <f t="shared" si="11"/>
        <v>54.6</v>
      </c>
      <c r="AD119" s="18"/>
    </row>
    <row r="120" spans="1:30" ht="24" customHeight="1" x14ac:dyDescent="0.4">
      <c r="A120" s="10">
        <v>116</v>
      </c>
      <c r="B120" s="4">
        <v>5930001897</v>
      </c>
      <c r="C120" s="148" t="s">
        <v>2383</v>
      </c>
      <c r="D120" s="5" t="s">
        <v>196</v>
      </c>
      <c r="E120" s="150" t="s">
        <v>2685</v>
      </c>
      <c r="F120" s="32" t="s">
        <v>3924</v>
      </c>
      <c r="G120" s="2">
        <v>5320.04</v>
      </c>
      <c r="H120" s="7">
        <v>348.04</v>
      </c>
      <c r="I120" s="144">
        <v>166</v>
      </c>
      <c r="J120" s="7">
        <v>4</v>
      </c>
      <c r="K120" s="8">
        <f t="shared" si="6"/>
        <v>664</v>
      </c>
      <c r="L120" s="8">
        <f t="shared" si="7"/>
        <v>46.480000000000004</v>
      </c>
      <c r="M120" s="8">
        <f t="shared" si="8"/>
        <v>710.48</v>
      </c>
      <c r="N120" s="8">
        <f t="shared" si="9"/>
        <v>6030.52</v>
      </c>
      <c r="O120" s="220">
        <f t="shared" si="10"/>
        <v>6030.52</v>
      </c>
      <c r="P120" s="207">
        <v>348.04</v>
      </c>
      <c r="Q120" s="208">
        <v>46.48</v>
      </c>
      <c r="R120" s="8">
        <f t="shared" si="11"/>
        <v>394.52000000000004</v>
      </c>
      <c r="AD120" s="18"/>
    </row>
    <row r="121" spans="1:30" ht="24" customHeight="1" x14ac:dyDescent="0.4">
      <c r="A121" s="10">
        <v>117</v>
      </c>
      <c r="B121" s="4">
        <v>5930001898</v>
      </c>
      <c r="C121" s="3" t="s">
        <v>2384</v>
      </c>
      <c r="D121" s="5" t="s">
        <v>2686</v>
      </c>
      <c r="E121" s="150" t="s">
        <v>3941</v>
      </c>
      <c r="F121" s="32" t="s">
        <v>3927</v>
      </c>
      <c r="G121" s="2">
        <v>0</v>
      </c>
      <c r="H121" s="7">
        <v>0</v>
      </c>
      <c r="I121" s="144">
        <v>594</v>
      </c>
      <c r="J121" s="7">
        <v>4</v>
      </c>
      <c r="K121" s="8">
        <f t="shared" si="6"/>
        <v>2376</v>
      </c>
      <c r="L121" s="8">
        <f t="shared" si="7"/>
        <v>166.32000000000002</v>
      </c>
      <c r="M121" s="8">
        <f t="shared" si="8"/>
        <v>2542.3200000000002</v>
      </c>
      <c r="N121" s="8">
        <f t="shared" si="9"/>
        <v>2542.3200000000002</v>
      </c>
      <c r="O121" s="220">
        <f t="shared" si="10"/>
        <v>2542.3200000000002</v>
      </c>
      <c r="P121" s="207">
        <v>0</v>
      </c>
      <c r="Q121" s="208">
        <v>166.32</v>
      </c>
      <c r="R121" s="8">
        <f t="shared" si="11"/>
        <v>166.32</v>
      </c>
      <c r="AD121" s="18"/>
    </row>
    <row r="122" spans="1:30" ht="24" customHeight="1" x14ac:dyDescent="0.4">
      <c r="A122" s="10">
        <v>118</v>
      </c>
      <c r="B122" s="4">
        <v>5930001899</v>
      </c>
      <c r="C122" s="148" t="s">
        <v>2410</v>
      </c>
      <c r="D122" s="5" t="s">
        <v>664</v>
      </c>
      <c r="E122" s="150" t="s">
        <v>2730</v>
      </c>
      <c r="F122" s="32" t="s">
        <v>3924</v>
      </c>
      <c r="G122" s="2">
        <v>2067.2399999999998</v>
      </c>
      <c r="H122" s="7">
        <v>135.24</v>
      </c>
      <c r="I122" s="144">
        <v>69</v>
      </c>
      <c r="J122" s="7">
        <v>4</v>
      </c>
      <c r="K122" s="8">
        <f t="shared" si="6"/>
        <v>276</v>
      </c>
      <c r="L122" s="8">
        <f t="shared" si="7"/>
        <v>19.32</v>
      </c>
      <c r="M122" s="8">
        <f t="shared" si="8"/>
        <v>295.32</v>
      </c>
      <c r="N122" s="8">
        <f t="shared" si="9"/>
        <v>2362.56</v>
      </c>
      <c r="O122" s="220">
        <f t="shared" si="10"/>
        <v>2362.56</v>
      </c>
      <c r="P122" s="207">
        <v>135.24</v>
      </c>
      <c r="Q122" s="208">
        <v>19.32</v>
      </c>
      <c r="R122" s="8">
        <f t="shared" si="11"/>
        <v>154.56</v>
      </c>
      <c r="AD122" s="18"/>
    </row>
    <row r="123" spans="1:30" ht="24" customHeight="1" x14ac:dyDescent="0.4">
      <c r="A123" s="10">
        <v>119</v>
      </c>
      <c r="B123" s="4">
        <v>5930001900</v>
      </c>
      <c r="C123" s="148" t="s">
        <v>2413</v>
      </c>
      <c r="D123" s="5" t="s">
        <v>680</v>
      </c>
      <c r="E123" s="150" t="s">
        <v>2733</v>
      </c>
      <c r="F123" s="32" t="s">
        <v>3927</v>
      </c>
      <c r="G123" s="2">
        <v>0</v>
      </c>
      <c r="H123" s="7">
        <v>0</v>
      </c>
      <c r="I123" s="144">
        <v>11</v>
      </c>
      <c r="J123" s="7">
        <v>4</v>
      </c>
      <c r="K123" s="8">
        <f t="shared" si="6"/>
        <v>44</v>
      </c>
      <c r="L123" s="8">
        <f t="shared" si="7"/>
        <v>3.08</v>
      </c>
      <c r="M123" s="8">
        <f t="shared" si="8"/>
        <v>47.08</v>
      </c>
      <c r="N123" s="8">
        <f t="shared" si="9"/>
        <v>47.08</v>
      </c>
      <c r="O123" s="220">
        <f t="shared" si="10"/>
        <v>47.08</v>
      </c>
      <c r="P123" s="207">
        <v>0</v>
      </c>
      <c r="Q123" s="208">
        <v>3.08</v>
      </c>
      <c r="R123" s="8">
        <f t="shared" si="11"/>
        <v>3.08</v>
      </c>
      <c r="AD123" s="18"/>
    </row>
    <row r="124" spans="1:30" ht="24" customHeight="1" x14ac:dyDescent="0.4">
      <c r="A124" s="10">
        <v>120</v>
      </c>
      <c r="B124" s="4">
        <v>5930001901</v>
      </c>
      <c r="C124" s="148" t="s">
        <v>2412</v>
      </c>
      <c r="D124" s="5" t="s">
        <v>680</v>
      </c>
      <c r="E124" s="150" t="s">
        <v>2732</v>
      </c>
      <c r="F124" s="32" t="s">
        <v>3924</v>
      </c>
      <c r="G124" s="2">
        <v>654.84</v>
      </c>
      <c r="H124" s="7">
        <v>42.84</v>
      </c>
      <c r="I124" s="144">
        <v>27</v>
      </c>
      <c r="J124" s="7">
        <v>4</v>
      </c>
      <c r="K124" s="8">
        <f t="shared" si="6"/>
        <v>108</v>
      </c>
      <c r="L124" s="8">
        <f t="shared" si="7"/>
        <v>7.5600000000000005</v>
      </c>
      <c r="M124" s="8">
        <f t="shared" si="8"/>
        <v>115.56</v>
      </c>
      <c r="N124" s="8">
        <f t="shared" si="9"/>
        <v>770.40000000000009</v>
      </c>
      <c r="O124" s="220">
        <f t="shared" si="10"/>
        <v>770.40000000000009</v>
      </c>
      <c r="P124" s="207">
        <v>42.84</v>
      </c>
      <c r="Q124" s="208">
        <v>7.56</v>
      </c>
      <c r="R124" s="8">
        <f t="shared" si="11"/>
        <v>50.400000000000006</v>
      </c>
      <c r="AD124" s="18"/>
    </row>
    <row r="125" spans="1:30" ht="24" customHeight="1" x14ac:dyDescent="0.4">
      <c r="A125" s="10">
        <v>121</v>
      </c>
      <c r="B125" s="4">
        <v>5930001902</v>
      </c>
      <c r="C125" s="148" t="s">
        <v>2593</v>
      </c>
      <c r="D125" s="5" t="s">
        <v>2976</v>
      </c>
      <c r="E125" s="150" t="s">
        <v>2977</v>
      </c>
      <c r="F125" s="32" t="s">
        <v>3924</v>
      </c>
      <c r="G125" s="2">
        <v>941.6</v>
      </c>
      <c r="H125" s="7">
        <v>61.6</v>
      </c>
      <c r="I125" s="144">
        <v>37</v>
      </c>
      <c r="J125" s="7">
        <v>4</v>
      </c>
      <c r="K125" s="8">
        <f t="shared" si="6"/>
        <v>148</v>
      </c>
      <c r="L125" s="8">
        <f t="shared" si="7"/>
        <v>10.360000000000001</v>
      </c>
      <c r="M125" s="8">
        <f t="shared" si="8"/>
        <v>158.36000000000001</v>
      </c>
      <c r="N125" s="8">
        <f t="shared" si="9"/>
        <v>1099.96</v>
      </c>
      <c r="O125" s="220">
        <f t="shared" si="10"/>
        <v>1099.96</v>
      </c>
      <c r="P125" s="207">
        <v>61.6</v>
      </c>
      <c r="Q125" s="208">
        <v>10.36</v>
      </c>
      <c r="R125" s="8">
        <f t="shared" si="11"/>
        <v>71.960000000000008</v>
      </c>
      <c r="AD125" s="18"/>
    </row>
    <row r="126" spans="1:30" ht="24" customHeight="1" x14ac:dyDescent="0.4">
      <c r="A126" s="10">
        <v>122</v>
      </c>
      <c r="B126" s="4">
        <v>5930001903</v>
      </c>
      <c r="C126" s="148" t="s">
        <v>2600</v>
      </c>
      <c r="D126" s="5" t="s">
        <v>2988</v>
      </c>
      <c r="E126" s="150" t="s">
        <v>2989</v>
      </c>
      <c r="F126" s="32" t="s">
        <v>3924</v>
      </c>
      <c r="G126" s="2">
        <v>607.76</v>
      </c>
      <c r="H126" s="7">
        <v>39.76</v>
      </c>
      <c r="I126" s="144">
        <v>33</v>
      </c>
      <c r="J126" s="7">
        <v>4</v>
      </c>
      <c r="K126" s="8">
        <f t="shared" si="6"/>
        <v>132</v>
      </c>
      <c r="L126" s="8">
        <f t="shared" si="7"/>
        <v>9.24</v>
      </c>
      <c r="M126" s="8">
        <f t="shared" si="8"/>
        <v>141.24</v>
      </c>
      <c r="N126" s="8">
        <f t="shared" si="9"/>
        <v>749</v>
      </c>
      <c r="O126" s="220">
        <f t="shared" si="10"/>
        <v>749</v>
      </c>
      <c r="P126" s="207">
        <v>39.76</v>
      </c>
      <c r="Q126" s="208">
        <v>9.24</v>
      </c>
      <c r="R126" s="8">
        <f t="shared" si="11"/>
        <v>49</v>
      </c>
      <c r="AD126" s="18"/>
    </row>
    <row r="127" spans="1:30" ht="24" customHeight="1" x14ac:dyDescent="0.4">
      <c r="A127" s="10">
        <v>123</v>
      </c>
      <c r="B127" s="4">
        <v>5930001904</v>
      </c>
      <c r="C127" s="148" t="s">
        <v>2409</v>
      </c>
      <c r="D127" s="5" t="s">
        <v>3111</v>
      </c>
      <c r="E127" s="150" t="s">
        <v>3112</v>
      </c>
      <c r="F127" s="32" t="s">
        <v>3927</v>
      </c>
      <c r="G127" s="2">
        <v>0</v>
      </c>
      <c r="H127" s="7">
        <v>0</v>
      </c>
      <c r="I127" s="144">
        <v>628</v>
      </c>
      <c r="J127" s="7">
        <v>4</v>
      </c>
      <c r="K127" s="8">
        <f t="shared" si="6"/>
        <v>2512</v>
      </c>
      <c r="L127" s="8">
        <f t="shared" si="7"/>
        <v>175.84</v>
      </c>
      <c r="M127" s="8">
        <f t="shared" si="8"/>
        <v>2687.84</v>
      </c>
      <c r="N127" s="8">
        <f t="shared" si="9"/>
        <v>2687.84</v>
      </c>
      <c r="O127" s="220">
        <f t="shared" si="10"/>
        <v>2687.84</v>
      </c>
      <c r="P127" s="207">
        <v>0</v>
      </c>
      <c r="Q127" s="208">
        <v>175.84</v>
      </c>
      <c r="R127" s="8">
        <f t="shared" si="11"/>
        <v>175.84</v>
      </c>
      <c r="AD127" s="18"/>
    </row>
    <row r="128" spans="1:30" ht="24" customHeight="1" x14ac:dyDescent="0.4">
      <c r="A128" s="10">
        <v>124</v>
      </c>
      <c r="B128" s="4">
        <v>5930001905</v>
      </c>
      <c r="C128" s="148" t="s">
        <v>2415</v>
      </c>
      <c r="D128" s="5" t="s">
        <v>3785</v>
      </c>
      <c r="E128" s="150" t="s">
        <v>2736</v>
      </c>
      <c r="F128" s="32" t="s">
        <v>3924</v>
      </c>
      <c r="G128" s="2">
        <v>10259.16</v>
      </c>
      <c r="H128" s="7">
        <v>671.16</v>
      </c>
      <c r="I128" s="144">
        <v>275</v>
      </c>
      <c r="J128" s="7">
        <v>4</v>
      </c>
      <c r="K128" s="8">
        <f t="shared" si="6"/>
        <v>1100</v>
      </c>
      <c r="L128" s="8">
        <f t="shared" si="7"/>
        <v>77.000000000000014</v>
      </c>
      <c r="M128" s="8">
        <f t="shared" si="8"/>
        <v>1177</v>
      </c>
      <c r="N128" s="8">
        <f t="shared" si="9"/>
        <v>11436.16</v>
      </c>
      <c r="O128" s="220">
        <f t="shared" si="10"/>
        <v>11436.16</v>
      </c>
      <c r="P128" s="207">
        <v>671.16</v>
      </c>
      <c r="Q128" s="208">
        <v>77</v>
      </c>
      <c r="R128" s="8">
        <f t="shared" si="11"/>
        <v>748.16</v>
      </c>
      <c r="AD128" s="18"/>
    </row>
    <row r="129" spans="1:30" ht="24" customHeight="1" x14ac:dyDescent="0.4">
      <c r="A129" s="10">
        <v>125</v>
      </c>
      <c r="B129" s="4">
        <v>5930001906</v>
      </c>
      <c r="C129" s="148" t="s">
        <v>2389</v>
      </c>
      <c r="D129" s="5" t="s">
        <v>2696</v>
      </c>
      <c r="E129" s="150" t="s">
        <v>2697</v>
      </c>
      <c r="F129" s="32" t="s">
        <v>3930</v>
      </c>
      <c r="G129" s="2">
        <v>402.32</v>
      </c>
      <c r="H129" s="7">
        <v>26.32</v>
      </c>
      <c r="I129" s="144">
        <v>80</v>
      </c>
      <c r="J129" s="7">
        <v>4</v>
      </c>
      <c r="K129" s="8">
        <f t="shared" si="6"/>
        <v>320</v>
      </c>
      <c r="L129" s="8">
        <f t="shared" si="7"/>
        <v>22.400000000000002</v>
      </c>
      <c r="M129" s="8">
        <f t="shared" si="8"/>
        <v>342.4</v>
      </c>
      <c r="N129" s="8">
        <f t="shared" si="9"/>
        <v>744.72</v>
      </c>
      <c r="O129" s="220">
        <f t="shared" si="10"/>
        <v>744.72</v>
      </c>
      <c r="P129" s="207">
        <v>26.32</v>
      </c>
      <c r="Q129" s="208">
        <v>22.4</v>
      </c>
      <c r="R129" s="8">
        <f t="shared" si="11"/>
        <v>48.72</v>
      </c>
      <c r="AD129" s="18"/>
    </row>
    <row r="130" spans="1:30" ht="24" customHeight="1" x14ac:dyDescent="0.4">
      <c r="A130" s="10">
        <v>126</v>
      </c>
      <c r="B130" s="4">
        <v>5930001907</v>
      </c>
      <c r="C130" s="3" t="s">
        <v>2422</v>
      </c>
      <c r="D130" s="5" t="s">
        <v>2748</v>
      </c>
      <c r="E130" s="150" t="s">
        <v>2749</v>
      </c>
      <c r="F130" s="32" t="s">
        <v>3927</v>
      </c>
      <c r="G130" s="2">
        <v>0</v>
      </c>
      <c r="H130" s="7">
        <v>0</v>
      </c>
      <c r="I130" s="144">
        <v>7</v>
      </c>
      <c r="J130" s="7">
        <v>4</v>
      </c>
      <c r="K130" s="8">
        <f t="shared" si="6"/>
        <v>28</v>
      </c>
      <c r="L130" s="8">
        <f t="shared" si="7"/>
        <v>1.9600000000000002</v>
      </c>
      <c r="M130" s="8">
        <f t="shared" si="8"/>
        <v>29.96</v>
      </c>
      <c r="N130" s="8">
        <f t="shared" si="9"/>
        <v>29.96</v>
      </c>
      <c r="O130" s="220">
        <f t="shared" si="10"/>
        <v>29.96</v>
      </c>
      <c r="P130" s="207">
        <v>0</v>
      </c>
      <c r="Q130" s="208">
        <v>1.96</v>
      </c>
      <c r="R130" s="8">
        <f t="shared" si="11"/>
        <v>1.96</v>
      </c>
      <c r="AD130" s="18"/>
    </row>
    <row r="131" spans="1:30" ht="24" customHeight="1" x14ac:dyDescent="0.4">
      <c r="A131" s="10">
        <v>127</v>
      </c>
      <c r="B131" s="4">
        <v>5930001908</v>
      </c>
      <c r="C131" s="148" t="s">
        <v>2424</v>
      </c>
      <c r="D131" s="5" t="s">
        <v>469</v>
      </c>
      <c r="E131" s="150" t="s">
        <v>2752</v>
      </c>
      <c r="F131" s="32" t="s">
        <v>3927</v>
      </c>
      <c r="G131" s="2">
        <v>0</v>
      </c>
      <c r="H131" s="7">
        <v>0</v>
      </c>
      <c r="I131" s="144">
        <v>44</v>
      </c>
      <c r="J131" s="7">
        <v>4</v>
      </c>
      <c r="K131" s="8">
        <f t="shared" si="6"/>
        <v>176</v>
      </c>
      <c r="L131" s="8">
        <f t="shared" si="7"/>
        <v>12.32</v>
      </c>
      <c r="M131" s="8">
        <f t="shared" si="8"/>
        <v>188.32</v>
      </c>
      <c r="N131" s="8">
        <f t="shared" si="9"/>
        <v>188.32</v>
      </c>
      <c r="O131" s="220">
        <f t="shared" si="10"/>
        <v>188.32</v>
      </c>
      <c r="P131" s="207">
        <v>0</v>
      </c>
      <c r="Q131" s="208">
        <v>12.32</v>
      </c>
      <c r="R131" s="8">
        <f t="shared" si="11"/>
        <v>12.32</v>
      </c>
      <c r="AD131" s="18"/>
    </row>
    <row r="132" spans="1:30" ht="24" customHeight="1" x14ac:dyDescent="0.4">
      <c r="A132" s="10">
        <v>128</v>
      </c>
      <c r="B132" s="4">
        <v>5930001909</v>
      </c>
      <c r="C132" s="148" t="s">
        <v>2397</v>
      </c>
      <c r="D132" s="5" t="s">
        <v>3063</v>
      </c>
      <c r="E132" s="150" t="s">
        <v>2711</v>
      </c>
      <c r="F132" s="32" t="s">
        <v>3928</v>
      </c>
      <c r="G132" s="2">
        <v>2140</v>
      </c>
      <c r="H132" s="7">
        <v>140</v>
      </c>
      <c r="I132" s="144">
        <v>183</v>
      </c>
      <c r="J132" s="7">
        <v>4</v>
      </c>
      <c r="K132" s="8">
        <f t="shared" si="6"/>
        <v>732</v>
      </c>
      <c r="L132" s="8">
        <f t="shared" si="7"/>
        <v>51.24</v>
      </c>
      <c r="M132" s="8">
        <f t="shared" si="8"/>
        <v>783.24</v>
      </c>
      <c r="N132" s="8">
        <f t="shared" si="9"/>
        <v>2923.24</v>
      </c>
      <c r="O132" s="220">
        <f t="shared" si="10"/>
        <v>2923.24</v>
      </c>
      <c r="P132" s="207">
        <v>140</v>
      </c>
      <c r="Q132" s="208">
        <v>51.24</v>
      </c>
      <c r="R132" s="8">
        <f t="shared" si="11"/>
        <v>191.24</v>
      </c>
      <c r="AD132" s="18"/>
    </row>
    <row r="133" spans="1:30" ht="24" customHeight="1" x14ac:dyDescent="0.4">
      <c r="A133" s="10">
        <v>129</v>
      </c>
      <c r="B133" s="4">
        <v>5930001910</v>
      </c>
      <c r="C133" s="148" t="s">
        <v>2373</v>
      </c>
      <c r="D133" s="5" t="s">
        <v>2175</v>
      </c>
      <c r="E133" s="150" t="s">
        <v>2668</v>
      </c>
      <c r="F133" s="32" t="s">
        <v>3927</v>
      </c>
      <c r="G133" s="2">
        <v>0</v>
      </c>
      <c r="H133" s="7">
        <v>0</v>
      </c>
      <c r="I133" s="144">
        <v>34</v>
      </c>
      <c r="J133" s="7">
        <v>4</v>
      </c>
      <c r="K133" s="8">
        <f t="shared" si="6"/>
        <v>136</v>
      </c>
      <c r="L133" s="8">
        <f t="shared" si="7"/>
        <v>9.5200000000000014</v>
      </c>
      <c r="M133" s="8">
        <f t="shared" si="8"/>
        <v>145.52000000000001</v>
      </c>
      <c r="N133" s="8">
        <f t="shared" si="9"/>
        <v>145.52000000000001</v>
      </c>
      <c r="O133" s="220">
        <f t="shared" si="10"/>
        <v>145.52000000000001</v>
      </c>
      <c r="P133" s="207">
        <v>0</v>
      </c>
      <c r="Q133" s="208">
        <v>9.52</v>
      </c>
      <c r="R133" s="8">
        <f t="shared" si="11"/>
        <v>9.52</v>
      </c>
      <c r="AD133" s="18"/>
    </row>
    <row r="134" spans="1:30" ht="24" customHeight="1" x14ac:dyDescent="0.4">
      <c r="A134" s="10">
        <v>130</v>
      </c>
      <c r="B134" s="4">
        <v>5930001911</v>
      </c>
      <c r="C134" s="148" t="s">
        <v>2370</v>
      </c>
      <c r="D134" s="5" t="s">
        <v>87</v>
      </c>
      <c r="E134" s="150" t="s">
        <v>2664</v>
      </c>
      <c r="F134" s="32" t="s">
        <v>3930</v>
      </c>
      <c r="G134" s="2">
        <v>42.8</v>
      </c>
      <c r="H134" s="7">
        <v>2.8</v>
      </c>
      <c r="I134" s="144">
        <v>8</v>
      </c>
      <c r="J134" s="7">
        <v>4</v>
      </c>
      <c r="K134" s="8">
        <f t="shared" ref="K134:K191" si="12">I134*J134</f>
        <v>32</v>
      </c>
      <c r="L134" s="8">
        <f t="shared" ref="L134:L191" si="13">K134*7%</f>
        <v>2.2400000000000002</v>
      </c>
      <c r="M134" s="8">
        <f t="shared" ref="M134:M191" si="14">ROUNDUP(K134+L134,2)</f>
        <v>34.24</v>
      </c>
      <c r="N134" s="8">
        <f t="shared" ref="N134:N191" si="15">G134+M134</f>
        <v>77.039999999999992</v>
      </c>
      <c r="O134" s="220">
        <f t="shared" ref="O134:O197" si="16">N134</f>
        <v>77.039999999999992</v>
      </c>
      <c r="P134" s="207">
        <v>2.8</v>
      </c>
      <c r="Q134" s="208">
        <v>2.2400000000000002</v>
      </c>
      <c r="R134" s="8">
        <f t="shared" ref="R134:R197" si="17">SUM(P134:Q134)</f>
        <v>5.04</v>
      </c>
      <c r="AD134" s="18"/>
    </row>
    <row r="135" spans="1:30" ht="24" customHeight="1" x14ac:dyDescent="0.4">
      <c r="A135" s="10">
        <v>131</v>
      </c>
      <c r="B135" s="4">
        <v>5930001912</v>
      </c>
      <c r="C135" s="148" t="s">
        <v>2371</v>
      </c>
      <c r="D135" s="5" t="s">
        <v>2665</v>
      </c>
      <c r="E135" s="150" t="s">
        <v>2666</v>
      </c>
      <c r="F135" s="32" t="s">
        <v>3927</v>
      </c>
      <c r="G135" s="2">
        <v>0</v>
      </c>
      <c r="H135" s="7">
        <v>0</v>
      </c>
      <c r="I135" s="144">
        <v>32</v>
      </c>
      <c r="J135" s="7">
        <v>4</v>
      </c>
      <c r="K135" s="8">
        <f t="shared" si="12"/>
        <v>128</v>
      </c>
      <c r="L135" s="8">
        <f t="shared" si="13"/>
        <v>8.9600000000000009</v>
      </c>
      <c r="M135" s="8">
        <f t="shared" si="14"/>
        <v>136.96</v>
      </c>
      <c r="N135" s="8">
        <f t="shared" si="15"/>
        <v>136.96</v>
      </c>
      <c r="O135" s="220">
        <f t="shared" si="16"/>
        <v>136.96</v>
      </c>
      <c r="P135" s="207">
        <v>0</v>
      </c>
      <c r="Q135" s="208">
        <v>8.9600000000000009</v>
      </c>
      <c r="R135" s="8">
        <f t="shared" si="17"/>
        <v>8.9600000000000009</v>
      </c>
      <c r="AD135" s="18"/>
    </row>
    <row r="136" spans="1:30" ht="24" customHeight="1" x14ac:dyDescent="0.4">
      <c r="A136" s="10">
        <v>132</v>
      </c>
      <c r="B136" s="4">
        <v>5930001913</v>
      </c>
      <c r="C136" s="148" t="s">
        <v>2372</v>
      </c>
      <c r="D136" s="5" t="s">
        <v>79</v>
      </c>
      <c r="E136" s="150" t="s">
        <v>2667</v>
      </c>
      <c r="F136" s="32" t="s">
        <v>3924</v>
      </c>
      <c r="G136" s="2">
        <v>2478.12</v>
      </c>
      <c r="H136" s="7">
        <v>162.12</v>
      </c>
      <c r="I136" s="144">
        <v>77</v>
      </c>
      <c r="J136" s="7">
        <v>4</v>
      </c>
      <c r="K136" s="8">
        <f t="shared" si="12"/>
        <v>308</v>
      </c>
      <c r="L136" s="8">
        <f t="shared" si="13"/>
        <v>21.560000000000002</v>
      </c>
      <c r="M136" s="8">
        <f t="shared" si="14"/>
        <v>329.56</v>
      </c>
      <c r="N136" s="8">
        <f t="shared" si="15"/>
        <v>2807.68</v>
      </c>
      <c r="O136" s="220">
        <f t="shared" si="16"/>
        <v>2807.68</v>
      </c>
      <c r="P136" s="207">
        <v>162.12</v>
      </c>
      <c r="Q136" s="208">
        <v>21.56</v>
      </c>
      <c r="R136" s="8">
        <f t="shared" si="17"/>
        <v>183.68</v>
      </c>
      <c r="AD136" s="18"/>
    </row>
    <row r="137" spans="1:30" ht="24" customHeight="1" x14ac:dyDescent="0.4">
      <c r="A137" s="10">
        <v>133</v>
      </c>
      <c r="B137" s="4">
        <v>5930001914</v>
      </c>
      <c r="C137" s="148" t="s">
        <v>2396</v>
      </c>
      <c r="D137" s="5" t="s">
        <v>2709</v>
      </c>
      <c r="E137" s="150" t="s">
        <v>3989</v>
      </c>
      <c r="F137" s="32" t="s">
        <v>3930</v>
      </c>
      <c r="G137" s="2">
        <v>701.92</v>
      </c>
      <c r="H137" s="7">
        <v>45.92</v>
      </c>
      <c r="I137" s="144">
        <v>274</v>
      </c>
      <c r="J137" s="7">
        <v>4</v>
      </c>
      <c r="K137" s="8">
        <f t="shared" si="12"/>
        <v>1096</v>
      </c>
      <c r="L137" s="8">
        <f t="shared" si="13"/>
        <v>76.720000000000013</v>
      </c>
      <c r="M137" s="8">
        <f t="shared" si="14"/>
        <v>1172.72</v>
      </c>
      <c r="N137" s="8">
        <f t="shared" si="15"/>
        <v>1874.6399999999999</v>
      </c>
      <c r="O137" s="220">
        <f t="shared" si="16"/>
        <v>1874.6399999999999</v>
      </c>
      <c r="P137" s="207">
        <v>45.92</v>
      </c>
      <c r="Q137" s="208">
        <v>76.72</v>
      </c>
      <c r="R137" s="8">
        <f t="shared" si="17"/>
        <v>122.64</v>
      </c>
      <c r="AD137" s="18"/>
    </row>
    <row r="138" spans="1:30" ht="24" customHeight="1" x14ac:dyDescent="0.4">
      <c r="A138" s="10">
        <v>134</v>
      </c>
      <c r="B138" s="4">
        <v>5930001915</v>
      </c>
      <c r="C138" s="148" t="s">
        <v>2377</v>
      </c>
      <c r="D138" s="5" t="s">
        <v>2674</v>
      </c>
      <c r="E138" s="150" t="s">
        <v>2675</v>
      </c>
      <c r="F138" s="32" t="s">
        <v>3927</v>
      </c>
      <c r="G138" s="2">
        <v>0</v>
      </c>
      <c r="H138" s="7">
        <v>0</v>
      </c>
      <c r="I138" s="144">
        <v>27</v>
      </c>
      <c r="J138" s="7">
        <v>4</v>
      </c>
      <c r="K138" s="8">
        <f t="shared" si="12"/>
        <v>108</v>
      </c>
      <c r="L138" s="8">
        <f t="shared" si="13"/>
        <v>7.5600000000000005</v>
      </c>
      <c r="M138" s="8">
        <f t="shared" si="14"/>
        <v>115.56</v>
      </c>
      <c r="N138" s="8">
        <f t="shared" si="15"/>
        <v>115.56</v>
      </c>
      <c r="O138" s="220">
        <f t="shared" si="16"/>
        <v>115.56</v>
      </c>
      <c r="P138" s="207">
        <v>0</v>
      </c>
      <c r="Q138" s="208">
        <v>7.56</v>
      </c>
      <c r="R138" s="8">
        <f t="shared" si="17"/>
        <v>7.56</v>
      </c>
      <c r="AD138" s="18"/>
    </row>
    <row r="139" spans="1:30" ht="24" customHeight="1" x14ac:dyDescent="0.4">
      <c r="A139" s="10">
        <v>135</v>
      </c>
      <c r="B139" s="4">
        <v>5930001916</v>
      </c>
      <c r="C139" s="148" t="s">
        <v>2378</v>
      </c>
      <c r="D139" s="5" t="s">
        <v>2676</v>
      </c>
      <c r="E139" s="150" t="s">
        <v>2677</v>
      </c>
      <c r="F139" s="32" t="s">
        <v>3933</v>
      </c>
      <c r="G139" s="2">
        <v>1048.5999999999999</v>
      </c>
      <c r="H139" s="7">
        <v>68.599999999999994</v>
      </c>
      <c r="I139" s="144">
        <v>109</v>
      </c>
      <c r="J139" s="7">
        <v>4</v>
      </c>
      <c r="K139" s="8">
        <f t="shared" si="12"/>
        <v>436</v>
      </c>
      <c r="L139" s="8">
        <f t="shared" si="13"/>
        <v>30.520000000000003</v>
      </c>
      <c r="M139" s="8">
        <f t="shared" si="14"/>
        <v>466.52</v>
      </c>
      <c r="N139" s="8">
        <f t="shared" si="15"/>
        <v>1515.12</v>
      </c>
      <c r="O139" s="220">
        <f t="shared" si="16"/>
        <v>1515.12</v>
      </c>
      <c r="P139" s="207">
        <v>68.599999999999994</v>
      </c>
      <c r="Q139" s="208">
        <v>30.52</v>
      </c>
      <c r="R139" s="8">
        <f t="shared" si="17"/>
        <v>99.11999999999999</v>
      </c>
      <c r="AD139" s="18"/>
    </row>
    <row r="140" spans="1:30" ht="24" customHeight="1" x14ac:dyDescent="0.4">
      <c r="A140" s="10">
        <v>136</v>
      </c>
      <c r="B140" s="4">
        <v>5930001917</v>
      </c>
      <c r="C140" s="3" t="s">
        <v>2380</v>
      </c>
      <c r="D140" s="5" t="s">
        <v>110</v>
      </c>
      <c r="E140" s="150" t="s">
        <v>2680</v>
      </c>
      <c r="F140" s="32" t="s">
        <v>3924</v>
      </c>
      <c r="G140" s="33">
        <v>3526.72</v>
      </c>
      <c r="H140" s="7">
        <v>230.72</v>
      </c>
      <c r="I140" s="144">
        <v>77</v>
      </c>
      <c r="J140" s="7">
        <v>4</v>
      </c>
      <c r="K140" s="8">
        <f t="shared" si="12"/>
        <v>308</v>
      </c>
      <c r="L140" s="8">
        <f t="shared" si="13"/>
        <v>21.560000000000002</v>
      </c>
      <c r="M140" s="8">
        <f t="shared" si="14"/>
        <v>329.56</v>
      </c>
      <c r="N140" s="8">
        <f t="shared" si="15"/>
        <v>3856.2799999999997</v>
      </c>
      <c r="O140" s="220">
        <f t="shared" si="16"/>
        <v>3856.2799999999997</v>
      </c>
      <c r="P140" s="207">
        <v>230.72</v>
      </c>
      <c r="Q140" s="208">
        <v>21.56</v>
      </c>
      <c r="R140" s="8">
        <f t="shared" si="17"/>
        <v>252.28</v>
      </c>
      <c r="AD140" s="18"/>
    </row>
    <row r="141" spans="1:30" ht="24" customHeight="1" x14ac:dyDescent="0.4">
      <c r="A141" s="10">
        <v>137</v>
      </c>
      <c r="B141" s="4">
        <v>5930001918</v>
      </c>
      <c r="C141" s="148" t="s">
        <v>2375</v>
      </c>
      <c r="D141" s="5" t="s">
        <v>2670</v>
      </c>
      <c r="E141" s="150" t="s">
        <v>2671</v>
      </c>
      <c r="F141" s="32" t="s">
        <v>3924</v>
      </c>
      <c r="G141" s="2">
        <v>4862.08</v>
      </c>
      <c r="H141" s="7">
        <v>318.08</v>
      </c>
      <c r="I141" s="144">
        <v>152</v>
      </c>
      <c r="J141" s="7">
        <v>4</v>
      </c>
      <c r="K141" s="8">
        <f t="shared" si="12"/>
        <v>608</v>
      </c>
      <c r="L141" s="8">
        <f t="shared" si="13"/>
        <v>42.56</v>
      </c>
      <c r="M141" s="8">
        <f t="shared" si="14"/>
        <v>650.55999999999995</v>
      </c>
      <c r="N141" s="8">
        <f t="shared" si="15"/>
        <v>5512.6399999999994</v>
      </c>
      <c r="O141" s="220">
        <f t="shared" si="16"/>
        <v>5512.6399999999994</v>
      </c>
      <c r="P141" s="207">
        <v>318.08</v>
      </c>
      <c r="Q141" s="208">
        <v>42.56</v>
      </c>
      <c r="R141" s="8">
        <f t="shared" si="17"/>
        <v>360.64</v>
      </c>
      <c r="AD141" s="18"/>
    </row>
    <row r="142" spans="1:30" ht="24" customHeight="1" x14ac:dyDescent="0.4">
      <c r="A142" s="10">
        <v>138</v>
      </c>
      <c r="B142" s="4">
        <v>5930001919</v>
      </c>
      <c r="C142" s="148" t="s">
        <v>2379</v>
      </c>
      <c r="D142" s="5" t="s">
        <v>2678</v>
      </c>
      <c r="E142" s="150" t="s">
        <v>2679</v>
      </c>
      <c r="F142" s="32" t="s">
        <v>3924</v>
      </c>
      <c r="G142" s="2">
        <v>2940.36</v>
      </c>
      <c r="H142" s="7">
        <v>192.36</v>
      </c>
      <c r="I142" s="144">
        <v>81</v>
      </c>
      <c r="J142" s="7">
        <v>4</v>
      </c>
      <c r="K142" s="8">
        <f t="shared" si="12"/>
        <v>324</v>
      </c>
      <c r="L142" s="8">
        <f t="shared" si="13"/>
        <v>22.680000000000003</v>
      </c>
      <c r="M142" s="8">
        <f t="shared" si="14"/>
        <v>346.68</v>
      </c>
      <c r="N142" s="8">
        <f t="shared" si="15"/>
        <v>3287.04</v>
      </c>
      <c r="O142" s="220">
        <f t="shared" si="16"/>
        <v>3287.04</v>
      </c>
      <c r="P142" s="207">
        <v>192.36</v>
      </c>
      <c r="Q142" s="208">
        <v>22.68</v>
      </c>
      <c r="R142" s="8">
        <f t="shared" si="17"/>
        <v>215.04000000000002</v>
      </c>
      <c r="AD142" s="18"/>
    </row>
    <row r="143" spans="1:30" ht="24" customHeight="1" x14ac:dyDescent="0.4">
      <c r="A143" s="10">
        <v>139</v>
      </c>
      <c r="B143" s="4">
        <v>5930001920</v>
      </c>
      <c r="C143" s="148" t="s">
        <v>2376</v>
      </c>
      <c r="D143" s="5" t="s">
        <v>2672</v>
      </c>
      <c r="E143" s="150" t="s">
        <v>2673</v>
      </c>
      <c r="F143" s="32" t="s">
        <v>3924</v>
      </c>
      <c r="G143" s="2">
        <v>5555.44</v>
      </c>
      <c r="H143" s="7">
        <v>363.44</v>
      </c>
      <c r="I143" s="144">
        <v>173</v>
      </c>
      <c r="J143" s="7">
        <v>4</v>
      </c>
      <c r="K143" s="8">
        <f t="shared" si="12"/>
        <v>692</v>
      </c>
      <c r="L143" s="8">
        <f t="shared" si="13"/>
        <v>48.440000000000005</v>
      </c>
      <c r="M143" s="8">
        <f t="shared" si="14"/>
        <v>740.44</v>
      </c>
      <c r="N143" s="8">
        <f t="shared" si="15"/>
        <v>6295.8799999999992</v>
      </c>
      <c r="O143" s="220">
        <f t="shared" si="16"/>
        <v>6295.8799999999992</v>
      </c>
      <c r="P143" s="207">
        <v>363.44</v>
      </c>
      <c r="Q143" s="208">
        <v>48.44</v>
      </c>
      <c r="R143" s="8">
        <f t="shared" si="17"/>
        <v>411.88</v>
      </c>
      <c r="AD143" s="18"/>
    </row>
    <row r="144" spans="1:30" ht="24" customHeight="1" x14ac:dyDescent="0.4">
      <c r="A144" s="10">
        <v>140</v>
      </c>
      <c r="B144" s="4">
        <v>5930001921</v>
      </c>
      <c r="C144" s="148" t="s">
        <v>2381</v>
      </c>
      <c r="D144" s="5" t="s">
        <v>2681</v>
      </c>
      <c r="E144" s="150" t="s">
        <v>2682</v>
      </c>
      <c r="F144" s="32" t="s">
        <v>3924</v>
      </c>
      <c r="G144" s="2">
        <v>1087.1199999999999</v>
      </c>
      <c r="H144" s="7">
        <v>71.12</v>
      </c>
      <c r="I144" s="144">
        <v>39</v>
      </c>
      <c r="J144" s="7">
        <v>4</v>
      </c>
      <c r="K144" s="8">
        <f t="shared" si="12"/>
        <v>156</v>
      </c>
      <c r="L144" s="8">
        <f t="shared" si="13"/>
        <v>10.920000000000002</v>
      </c>
      <c r="M144" s="8">
        <f t="shared" si="14"/>
        <v>166.92</v>
      </c>
      <c r="N144" s="8">
        <f t="shared" si="15"/>
        <v>1254.04</v>
      </c>
      <c r="O144" s="220">
        <f t="shared" si="16"/>
        <v>1254.04</v>
      </c>
      <c r="P144" s="207">
        <v>71.12</v>
      </c>
      <c r="Q144" s="208">
        <v>10.92</v>
      </c>
      <c r="R144" s="8">
        <f t="shared" si="17"/>
        <v>82.04</v>
      </c>
      <c r="AD144" s="18"/>
    </row>
    <row r="145" spans="1:30" ht="24" customHeight="1" x14ac:dyDescent="0.4">
      <c r="A145" s="10">
        <v>141</v>
      </c>
      <c r="B145" s="4">
        <v>5930001922</v>
      </c>
      <c r="C145" s="3" t="s">
        <v>2395</v>
      </c>
      <c r="D145" s="5" t="s">
        <v>2707</v>
      </c>
      <c r="E145" s="150" t="s">
        <v>2708</v>
      </c>
      <c r="F145" s="32" t="s">
        <v>3927</v>
      </c>
      <c r="G145" s="2">
        <v>0</v>
      </c>
      <c r="H145" s="7">
        <v>0</v>
      </c>
      <c r="I145" s="144">
        <v>281</v>
      </c>
      <c r="J145" s="7">
        <v>4</v>
      </c>
      <c r="K145" s="8">
        <f t="shared" si="12"/>
        <v>1124</v>
      </c>
      <c r="L145" s="8">
        <f t="shared" si="13"/>
        <v>78.680000000000007</v>
      </c>
      <c r="M145" s="8">
        <f t="shared" si="14"/>
        <v>1202.68</v>
      </c>
      <c r="N145" s="8">
        <f t="shared" si="15"/>
        <v>1202.68</v>
      </c>
      <c r="O145" s="220">
        <f t="shared" si="16"/>
        <v>1202.68</v>
      </c>
      <c r="P145" s="207">
        <v>0</v>
      </c>
      <c r="Q145" s="208">
        <v>78.680000000000007</v>
      </c>
      <c r="R145" s="8">
        <f t="shared" si="17"/>
        <v>78.680000000000007</v>
      </c>
      <c r="AD145" s="18"/>
    </row>
    <row r="146" spans="1:30" ht="24" customHeight="1" x14ac:dyDescent="0.4">
      <c r="A146" s="10">
        <v>142</v>
      </c>
      <c r="B146" s="4">
        <v>5930001923</v>
      </c>
      <c r="C146" s="148" t="s">
        <v>2382</v>
      </c>
      <c r="D146" s="5" t="s">
        <v>2683</v>
      </c>
      <c r="E146" s="150" t="s">
        <v>2684</v>
      </c>
      <c r="F146" s="32" t="s">
        <v>3924</v>
      </c>
      <c r="G146" s="33">
        <v>1425.24</v>
      </c>
      <c r="H146" s="7">
        <v>93.24</v>
      </c>
      <c r="I146" s="144">
        <v>74</v>
      </c>
      <c r="J146" s="7">
        <v>4</v>
      </c>
      <c r="K146" s="8">
        <f t="shared" si="12"/>
        <v>296</v>
      </c>
      <c r="L146" s="8">
        <f t="shared" si="13"/>
        <v>20.720000000000002</v>
      </c>
      <c r="M146" s="8">
        <f t="shared" si="14"/>
        <v>316.72000000000003</v>
      </c>
      <c r="N146" s="8">
        <f t="shared" si="15"/>
        <v>1741.96</v>
      </c>
      <c r="O146" s="220">
        <f t="shared" si="16"/>
        <v>1741.96</v>
      </c>
      <c r="P146" s="207">
        <v>93.24</v>
      </c>
      <c r="Q146" s="208">
        <v>20.72</v>
      </c>
      <c r="R146" s="8">
        <f t="shared" si="17"/>
        <v>113.96</v>
      </c>
      <c r="AD146" s="18"/>
    </row>
    <row r="147" spans="1:30" ht="24" customHeight="1" x14ac:dyDescent="0.4">
      <c r="A147" s="10">
        <v>143</v>
      </c>
      <c r="B147" s="4">
        <v>5930001924</v>
      </c>
      <c r="C147" s="3" t="s">
        <v>2597</v>
      </c>
      <c r="D147" s="5" t="s">
        <v>2683</v>
      </c>
      <c r="E147" s="150" t="s">
        <v>2983</v>
      </c>
      <c r="F147" s="32" t="s">
        <v>3929</v>
      </c>
      <c r="G147" s="2">
        <v>517.88</v>
      </c>
      <c r="H147" s="7">
        <v>33.880000000000003</v>
      </c>
      <c r="I147" s="144">
        <v>27</v>
      </c>
      <c r="J147" s="7">
        <v>4</v>
      </c>
      <c r="K147" s="8">
        <f t="shared" si="12"/>
        <v>108</v>
      </c>
      <c r="L147" s="8">
        <f t="shared" si="13"/>
        <v>7.5600000000000005</v>
      </c>
      <c r="M147" s="8">
        <f t="shared" si="14"/>
        <v>115.56</v>
      </c>
      <c r="N147" s="8">
        <f t="shared" si="15"/>
        <v>633.44000000000005</v>
      </c>
      <c r="O147" s="220">
        <f t="shared" si="16"/>
        <v>633.44000000000005</v>
      </c>
      <c r="P147" s="207">
        <v>33.880000000000003</v>
      </c>
      <c r="Q147" s="208">
        <v>7.56</v>
      </c>
      <c r="R147" s="8">
        <f t="shared" si="17"/>
        <v>41.440000000000005</v>
      </c>
      <c r="AD147" s="18"/>
    </row>
    <row r="148" spans="1:30" ht="24" customHeight="1" x14ac:dyDescent="0.4">
      <c r="A148" s="10">
        <v>144</v>
      </c>
      <c r="B148" s="4">
        <v>5930001925</v>
      </c>
      <c r="C148" s="148" t="s">
        <v>2594</v>
      </c>
      <c r="D148" s="5" t="s">
        <v>2978</v>
      </c>
      <c r="E148" s="150" t="s">
        <v>2979</v>
      </c>
      <c r="F148" s="32" t="s">
        <v>3924</v>
      </c>
      <c r="G148" s="2">
        <v>440.84</v>
      </c>
      <c r="H148" s="7">
        <v>28.84</v>
      </c>
      <c r="I148" s="144">
        <v>15</v>
      </c>
      <c r="J148" s="7">
        <v>4</v>
      </c>
      <c r="K148" s="8">
        <f t="shared" si="12"/>
        <v>60</v>
      </c>
      <c r="L148" s="8">
        <f t="shared" si="13"/>
        <v>4.2</v>
      </c>
      <c r="M148" s="8">
        <f t="shared" si="14"/>
        <v>64.2</v>
      </c>
      <c r="N148" s="8">
        <f t="shared" si="15"/>
        <v>505.03999999999996</v>
      </c>
      <c r="O148" s="220">
        <f t="shared" si="16"/>
        <v>505.03999999999996</v>
      </c>
      <c r="P148" s="207">
        <v>28.84</v>
      </c>
      <c r="Q148" s="208">
        <v>4.2</v>
      </c>
      <c r="R148" s="8">
        <f t="shared" si="17"/>
        <v>33.04</v>
      </c>
      <c r="AD148" s="18"/>
    </row>
    <row r="149" spans="1:30" ht="24" customHeight="1" x14ac:dyDescent="0.4">
      <c r="A149" s="10">
        <v>145</v>
      </c>
      <c r="B149" s="4">
        <v>5930001926</v>
      </c>
      <c r="C149" s="148" t="s">
        <v>2595</v>
      </c>
      <c r="D149" s="5" t="s">
        <v>2980</v>
      </c>
      <c r="E149" s="150" t="s">
        <v>2981</v>
      </c>
      <c r="F149" s="32" t="s">
        <v>3924</v>
      </c>
      <c r="G149" s="2">
        <v>419.44</v>
      </c>
      <c r="H149" s="7">
        <v>27.44</v>
      </c>
      <c r="I149" s="144">
        <v>17</v>
      </c>
      <c r="J149" s="7">
        <v>4</v>
      </c>
      <c r="K149" s="8">
        <f t="shared" si="12"/>
        <v>68</v>
      </c>
      <c r="L149" s="8">
        <f t="shared" si="13"/>
        <v>4.7600000000000007</v>
      </c>
      <c r="M149" s="8">
        <f t="shared" si="14"/>
        <v>72.760000000000005</v>
      </c>
      <c r="N149" s="8">
        <f t="shared" si="15"/>
        <v>492.2</v>
      </c>
      <c r="O149" s="220">
        <f t="shared" si="16"/>
        <v>492.2</v>
      </c>
      <c r="P149" s="207">
        <v>27.44</v>
      </c>
      <c r="Q149" s="208">
        <v>4.76</v>
      </c>
      <c r="R149" s="8">
        <f t="shared" si="17"/>
        <v>32.200000000000003</v>
      </c>
      <c r="AD149" s="18"/>
    </row>
    <row r="150" spans="1:30" ht="24" customHeight="1" x14ac:dyDescent="0.4">
      <c r="A150" s="10">
        <v>146</v>
      </c>
      <c r="B150" s="4">
        <v>5930001927</v>
      </c>
      <c r="C150" s="148" t="s">
        <v>2596</v>
      </c>
      <c r="D150" s="5" t="s">
        <v>3943</v>
      </c>
      <c r="E150" s="150" t="s">
        <v>2982</v>
      </c>
      <c r="F150" s="32" t="s">
        <v>3924</v>
      </c>
      <c r="G150" s="2">
        <v>436.56</v>
      </c>
      <c r="H150" s="7">
        <v>28.56</v>
      </c>
      <c r="I150" s="144">
        <v>16</v>
      </c>
      <c r="J150" s="7">
        <v>4</v>
      </c>
      <c r="K150" s="8">
        <f t="shared" si="12"/>
        <v>64</v>
      </c>
      <c r="L150" s="8">
        <f t="shared" si="13"/>
        <v>4.4800000000000004</v>
      </c>
      <c r="M150" s="8">
        <f t="shared" si="14"/>
        <v>68.48</v>
      </c>
      <c r="N150" s="8">
        <f t="shared" si="15"/>
        <v>505.04</v>
      </c>
      <c r="O150" s="220">
        <f t="shared" si="16"/>
        <v>505.04</v>
      </c>
      <c r="P150" s="207">
        <v>28.56</v>
      </c>
      <c r="Q150" s="208">
        <v>4.4800000000000004</v>
      </c>
      <c r="R150" s="8">
        <f t="shared" si="17"/>
        <v>33.04</v>
      </c>
      <c r="AD150" s="18"/>
    </row>
    <row r="151" spans="1:30" ht="24" customHeight="1" x14ac:dyDescent="0.4">
      <c r="A151" s="10">
        <v>147</v>
      </c>
      <c r="B151" s="4">
        <v>5930001928</v>
      </c>
      <c r="C151" s="148" t="s">
        <v>2602</v>
      </c>
      <c r="D151" s="5" t="s">
        <v>2992</v>
      </c>
      <c r="E151" s="150" t="s">
        <v>2993</v>
      </c>
      <c r="F151" s="32" t="s">
        <v>3934</v>
      </c>
      <c r="G151" s="2">
        <v>239.68</v>
      </c>
      <c r="H151" s="7">
        <v>15.68</v>
      </c>
      <c r="I151" s="144">
        <v>5</v>
      </c>
      <c r="J151" s="7">
        <v>4</v>
      </c>
      <c r="K151" s="8">
        <f t="shared" si="12"/>
        <v>20</v>
      </c>
      <c r="L151" s="8">
        <f t="shared" si="13"/>
        <v>1.4000000000000001</v>
      </c>
      <c r="M151" s="8">
        <f t="shared" si="14"/>
        <v>21.4</v>
      </c>
      <c r="N151" s="8">
        <f t="shared" si="15"/>
        <v>261.08</v>
      </c>
      <c r="O151" s="220">
        <f t="shared" si="16"/>
        <v>261.08</v>
      </c>
      <c r="P151" s="207">
        <v>15.68</v>
      </c>
      <c r="Q151" s="208">
        <v>1.4</v>
      </c>
      <c r="R151" s="8">
        <f t="shared" si="17"/>
        <v>17.079999999999998</v>
      </c>
      <c r="AD151" s="18"/>
    </row>
    <row r="152" spans="1:30" ht="24" customHeight="1" x14ac:dyDescent="0.4">
      <c r="A152" s="10">
        <v>148</v>
      </c>
      <c r="B152" s="4">
        <v>5930001929</v>
      </c>
      <c r="C152" s="148" t="s">
        <v>2598</v>
      </c>
      <c r="D152" s="5" t="s">
        <v>3944</v>
      </c>
      <c r="E152" s="150" t="s">
        <v>2985</v>
      </c>
      <c r="F152" s="32" t="s">
        <v>3927</v>
      </c>
      <c r="G152" s="2">
        <v>0</v>
      </c>
      <c r="H152" s="7">
        <v>0</v>
      </c>
      <c r="I152" s="144">
        <v>3</v>
      </c>
      <c r="J152" s="7">
        <v>4</v>
      </c>
      <c r="K152" s="8">
        <f t="shared" si="12"/>
        <v>12</v>
      </c>
      <c r="L152" s="8">
        <f t="shared" si="13"/>
        <v>0.84000000000000008</v>
      </c>
      <c r="M152" s="8">
        <f t="shared" si="14"/>
        <v>12.84</v>
      </c>
      <c r="N152" s="8">
        <f t="shared" si="15"/>
        <v>12.84</v>
      </c>
      <c r="O152" s="220">
        <f t="shared" si="16"/>
        <v>12.84</v>
      </c>
      <c r="P152" s="207">
        <v>0</v>
      </c>
      <c r="Q152" s="208">
        <v>0.84</v>
      </c>
      <c r="R152" s="8">
        <f t="shared" si="17"/>
        <v>0.84</v>
      </c>
      <c r="AD152" s="18"/>
    </row>
    <row r="153" spans="1:30" ht="24" customHeight="1" x14ac:dyDescent="0.4">
      <c r="A153" s="10">
        <v>149</v>
      </c>
      <c r="B153" s="4">
        <v>5930001930</v>
      </c>
      <c r="C153" s="148" t="s">
        <v>2605</v>
      </c>
      <c r="D153" s="5" t="s">
        <v>3114</v>
      </c>
      <c r="E153" s="150" t="s">
        <v>2997</v>
      </c>
      <c r="F153" s="32" t="s">
        <v>3935</v>
      </c>
      <c r="G153" s="2">
        <v>124.12</v>
      </c>
      <c r="H153" s="7">
        <v>8.1199999999999992</v>
      </c>
      <c r="I153" s="144">
        <v>9</v>
      </c>
      <c r="J153" s="7">
        <v>4</v>
      </c>
      <c r="K153" s="8">
        <f t="shared" si="12"/>
        <v>36</v>
      </c>
      <c r="L153" s="8">
        <f t="shared" si="13"/>
        <v>2.5200000000000005</v>
      </c>
      <c r="M153" s="8">
        <f t="shared" si="14"/>
        <v>38.520000000000003</v>
      </c>
      <c r="N153" s="8">
        <f t="shared" si="15"/>
        <v>162.64000000000001</v>
      </c>
      <c r="O153" s="220">
        <f t="shared" si="16"/>
        <v>162.64000000000001</v>
      </c>
      <c r="P153" s="207">
        <v>8.1199999999999992</v>
      </c>
      <c r="Q153" s="208">
        <v>2.52</v>
      </c>
      <c r="R153" s="8">
        <f t="shared" si="17"/>
        <v>10.639999999999999</v>
      </c>
      <c r="AD153" s="18"/>
    </row>
    <row r="154" spans="1:30" ht="24" customHeight="1" x14ac:dyDescent="0.4">
      <c r="A154" s="10">
        <v>150</v>
      </c>
      <c r="B154" s="4">
        <v>5930001931</v>
      </c>
      <c r="C154" s="3" t="s">
        <v>2599</v>
      </c>
      <c r="D154" s="5" t="s">
        <v>2986</v>
      </c>
      <c r="E154" s="150" t="s">
        <v>2987</v>
      </c>
      <c r="F154" s="32" t="s">
        <v>3927</v>
      </c>
      <c r="G154" s="2">
        <v>0</v>
      </c>
      <c r="H154" s="7">
        <v>0</v>
      </c>
      <c r="I154" s="144">
        <v>84</v>
      </c>
      <c r="J154" s="7">
        <v>4</v>
      </c>
      <c r="K154" s="8">
        <f t="shared" si="12"/>
        <v>336</v>
      </c>
      <c r="L154" s="8">
        <f t="shared" si="13"/>
        <v>23.520000000000003</v>
      </c>
      <c r="M154" s="8">
        <f t="shared" si="14"/>
        <v>359.52</v>
      </c>
      <c r="N154" s="8">
        <f t="shared" si="15"/>
        <v>359.52</v>
      </c>
      <c r="O154" s="220">
        <f t="shared" si="16"/>
        <v>359.52</v>
      </c>
      <c r="P154" s="207">
        <v>0</v>
      </c>
      <c r="Q154" s="208">
        <v>23.52</v>
      </c>
      <c r="R154" s="8">
        <f t="shared" si="17"/>
        <v>23.52</v>
      </c>
      <c r="AD154" s="18"/>
    </row>
    <row r="155" spans="1:30" ht="24" customHeight="1" x14ac:dyDescent="0.4">
      <c r="A155" s="10">
        <v>151</v>
      </c>
      <c r="B155" s="4">
        <v>5930001932</v>
      </c>
      <c r="C155" s="148" t="s">
        <v>2607</v>
      </c>
      <c r="D155" s="5" t="s">
        <v>3945</v>
      </c>
      <c r="E155" s="150" t="s">
        <v>3000</v>
      </c>
      <c r="F155" s="32" t="s">
        <v>3924</v>
      </c>
      <c r="G155" s="2">
        <v>5033.28</v>
      </c>
      <c r="H155" s="7">
        <v>329.28</v>
      </c>
      <c r="I155" s="144">
        <v>202</v>
      </c>
      <c r="J155" s="7">
        <v>4</v>
      </c>
      <c r="K155" s="8">
        <f t="shared" si="12"/>
        <v>808</v>
      </c>
      <c r="L155" s="8">
        <f t="shared" si="13"/>
        <v>56.56</v>
      </c>
      <c r="M155" s="8">
        <f t="shared" si="14"/>
        <v>864.56</v>
      </c>
      <c r="N155" s="8">
        <f t="shared" si="15"/>
        <v>5897.84</v>
      </c>
      <c r="O155" s="220">
        <f t="shared" si="16"/>
        <v>5897.84</v>
      </c>
      <c r="P155" s="207">
        <v>329.28</v>
      </c>
      <c r="Q155" s="208">
        <v>56.56</v>
      </c>
      <c r="R155" s="8">
        <f t="shared" si="17"/>
        <v>385.84</v>
      </c>
      <c r="AD155" s="18"/>
    </row>
    <row r="156" spans="1:30" ht="24" customHeight="1" x14ac:dyDescent="0.4">
      <c r="A156" s="10">
        <v>152</v>
      </c>
      <c r="B156" s="4">
        <v>5930001933</v>
      </c>
      <c r="C156" s="148" t="s">
        <v>2610</v>
      </c>
      <c r="D156" s="5" t="s">
        <v>3611</v>
      </c>
      <c r="E156" s="150" t="s">
        <v>3003</v>
      </c>
      <c r="F156" s="32" t="s">
        <v>3930</v>
      </c>
      <c r="G156" s="2">
        <v>8.56</v>
      </c>
      <c r="H156" s="7">
        <v>0.56000000000000005</v>
      </c>
      <c r="I156" s="144">
        <v>3</v>
      </c>
      <c r="J156" s="7">
        <v>4</v>
      </c>
      <c r="K156" s="8">
        <f t="shared" si="12"/>
        <v>12</v>
      </c>
      <c r="L156" s="8">
        <f t="shared" si="13"/>
        <v>0.84000000000000008</v>
      </c>
      <c r="M156" s="8">
        <f t="shared" si="14"/>
        <v>12.84</v>
      </c>
      <c r="N156" s="8">
        <f t="shared" si="15"/>
        <v>21.4</v>
      </c>
      <c r="O156" s="220">
        <f t="shared" si="16"/>
        <v>21.4</v>
      </c>
      <c r="P156" s="207">
        <v>0.56000000000000005</v>
      </c>
      <c r="Q156" s="208">
        <v>0.84</v>
      </c>
      <c r="R156" s="8">
        <f t="shared" si="17"/>
        <v>1.4</v>
      </c>
      <c r="AD156" s="18"/>
    </row>
    <row r="157" spans="1:30" ht="24" customHeight="1" x14ac:dyDescent="0.4">
      <c r="A157" s="10">
        <v>153</v>
      </c>
      <c r="B157" s="4">
        <v>5930001934</v>
      </c>
      <c r="C157" s="148" t="s">
        <v>2601</v>
      </c>
      <c r="D157" s="5" t="s">
        <v>2990</v>
      </c>
      <c r="E157" s="150" t="s">
        <v>2991</v>
      </c>
      <c r="F157" s="32" t="s">
        <v>3924</v>
      </c>
      <c r="G157" s="2">
        <v>269.64</v>
      </c>
      <c r="H157" s="7">
        <v>17.64</v>
      </c>
      <c r="I157" s="144">
        <v>5</v>
      </c>
      <c r="J157" s="7">
        <v>4</v>
      </c>
      <c r="K157" s="8">
        <f t="shared" si="12"/>
        <v>20</v>
      </c>
      <c r="L157" s="8">
        <f t="shared" si="13"/>
        <v>1.4000000000000001</v>
      </c>
      <c r="M157" s="8">
        <f t="shared" si="14"/>
        <v>21.4</v>
      </c>
      <c r="N157" s="8">
        <f t="shared" si="15"/>
        <v>291.03999999999996</v>
      </c>
      <c r="O157" s="220">
        <f t="shared" si="16"/>
        <v>291.03999999999996</v>
      </c>
      <c r="P157" s="207">
        <v>17.64</v>
      </c>
      <c r="Q157" s="208">
        <v>1.4</v>
      </c>
      <c r="R157" s="8">
        <f t="shared" si="17"/>
        <v>19.04</v>
      </c>
      <c r="AD157" s="18"/>
    </row>
    <row r="158" spans="1:30" ht="24" customHeight="1" x14ac:dyDescent="0.4">
      <c r="A158" s="10">
        <v>154</v>
      </c>
      <c r="B158" s="4">
        <v>5930001935</v>
      </c>
      <c r="C158" s="148" t="s">
        <v>2615</v>
      </c>
      <c r="D158" s="5" t="s">
        <v>3011</v>
      </c>
      <c r="E158" s="150" t="s">
        <v>3012</v>
      </c>
      <c r="F158" s="32" t="s">
        <v>3927</v>
      </c>
      <c r="G158" s="2">
        <v>0</v>
      </c>
      <c r="H158" s="7">
        <v>0</v>
      </c>
      <c r="I158" s="144">
        <v>32</v>
      </c>
      <c r="J158" s="7">
        <v>4</v>
      </c>
      <c r="K158" s="8">
        <f t="shared" si="12"/>
        <v>128</v>
      </c>
      <c r="L158" s="8">
        <f t="shared" si="13"/>
        <v>8.9600000000000009</v>
      </c>
      <c r="M158" s="8">
        <f t="shared" si="14"/>
        <v>136.96</v>
      </c>
      <c r="N158" s="8">
        <f t="shared" si="15"/>
        <v>136.96</v>
      </c>
      <c r="O158" s="220">
        <f t="shared" si="16"/>
        <v>136.96</v>
      </c>
      <c r="P158" s="207">
        <v>0</v>
      </c>
      <c r="Q158" s="208">
        <v>8.9600000000000009</v>
      </c>
      <c r="R158" s="8">
        <f t="shared" si="17"/>
        <v>8.9600000000000009</v>
      </c>
      <c r="AD158" s="18"/>
    </row>
    <row r="159" spans="1:30" ht="24" customHeight="1" x14ac:dyDescent="0.4">
      <c r="A159" s="10">
        <v>155</v>
      </c>
      <c r="B159" s="4">
        <v>5930001936</v>
      </c>
      <c r="C159" s="148" t="s">
        <v>2616</v>
      </c>
      <c r="D159" s="5" t="s">
        <v>1863</v>
      </c>
      <c r="E159" s="150" t="s">
        <v>3013</v>
      </c>
      <c r="F159" s="32" t="s">
        <v>3930</v>
      </c>
      <c r="G159" s="2">
        <v>582.08000000000004</v>
      </c>
      <c r="H159" s="7">
        <v>38.08</v>
      </c>
      <c r="I159" s="144">
        <v>128</v>
      </c>
      <c r="J159" s="7">
        <v>4</v>
      </c>
      <c r="K159" s="8">
        <f t="shared" si="12"/>
        <v>512</v>
      </c>
      <c r="L159" s="8">
        <f t="shared" si="13"/>
        <v>35.840000000000003</v>
      </c>
      <c r="M159" s="8">
        <f t="shared" si="14"/>
        <v>547.84</v>
      </c>
      <c r="N159" s="8">
        <f t="shared" si="15"/>
        <v>1129.92</v>
      </c>
      <c r="O159" s="220">
        <f t="shared" si="16"/>
        <v>1129.92</v>
      </c>
      <c r="P159" s="207">
        <v>38.08</v>
      </c>
      <c r="Q159" s="208">
        <v>35.840000000000003</v>
      </c>
      <c r="R159" s="8">
        <f t="shared" si="17"/>
        <v>73.92</v>
      </c>
      <c r="AD159" s="18"/>
    </row>
    <row r="160" spans="1:30" ht="24" customHeight="1" x14ac:dyDescent="0.4">
      <c r="A160" s="10">
        <v>156</v>
      </c>
      <c r="B160" s="4">
        <v>5930001937</v>
      </c>
      <c r="C160" s="148" t="s">
        <v>2612</v>
      </c>
      <c r="D160" s="5" t="s">
        <v>3006</v>
      </c>
      <c r="E160" s="150" t="s">
        <v>3007</v>
      </c>
      <c r="F160" s="32" t="s">
        <v>3930</v>
      </c>
      <c r="G160" s="2">
        <v>222.56</v>
      </c>
      <c r="H160" s="7">
        <v>14.56</v>
      </c>
      <c r="I160" s="144">
        <v>66</v>
      </c>
      <c r="J160" s="7">
        <v>4</v>
      </c>
      <c r="K160" s="8">
        <f t="shared" si="12"/>
        <v>264</v>
      </c>
      <c r="L160" s="8">
        <f t="shared" si="13"/>
        <v>18.48</v>
      </c>
      <c r="M160" s="8">
        <f t="shared" si="14"/>
        <v>282.48</v>
      </c>
      <c r="N160" s="8">
        <f t="shared" si="15"/>
        <v>505.04</v>
      </c>
      <c r="O160" s="220">
        <f t="shared" si="16"/>
        <v>505.04</v>
      </c>
      <c r="P160" s="207">
        <v>14.56</v>
      </c>
      <c r="Q160" s="208">
        <v>18.48</v>
      </c>
      <c r="R160" s="8">
        <f t="shared" si="17"/>
        <v>33.04</v>
      </c>
      <c r="AD160" s="18"/>
    </row>
    <row r="161" spans="1:30" ht="24" customHeight="1" x14ac:dyDescent="0.4">
      <c r="A161" s="10">
        <v>157</v>
      </c>
      <c r="B161" s="4">
        <v>5930001938</v>
      </c>
      <c r="C161" s="148" t="s">
        <v>2617</v>
      </c>
      <c r="D161" s="5" t="s">
        <v>1874</v>
      </c>
      <c r="E161" s="150" t="s">
        <v>3014</v>
      </c>
      <c r="F161" s="32" t="s">
        <v>3924</v>
      </c>
      <c r="G161" s="2">
        <v>398.04</v>
      </c>
      <c r="H161" s="7">
        <v>26.04</v>
      </c>
      <c r="I161" s="144">
        <v>8</v>
      </c>
      <c r="J161" s="7">
        <v>4</v>
      </c>
      <c r="K161" s="8">
        <f t="shared" si="12"/>
        <v>32</v>
      </c>
      <c r="L161" s="8">
        <f t="shared" si="13"/>
        <v>2.2400000000000002</v>
      </c>
      <c r="M161" s="8">
        <f t="shared" si="14"/>
        <v>34.24</v>
      </c>
      <c r="N161" s="8">
        <f t="shared" si="15"/>
        <v>432.28000000000003</v>
      </c>
      <c r="O161" s="220">
        <f t="shared" si="16"/>
        <v>432.28000000000003</v>
      </c>
      <c r="P161" s="207">
        <v>26.04</v>
      </c>
      <c r="Q161" s="208">
        <v>2.2400000000000002</v>
      </c>
      <c r="R161" s="8">
        <f t="shared" si="17"/>
        <v>28.28</v>
      </c>
      <c r="AD161" s="18"/>
    </row>
    <row r="162" spans="1:30" ht="24" customHeight="1" x14ac:dyDescent="0.4">
      <c r="A162" s="10">
        <v>158</v>
      </c>
      <c r="B162" s="4">
        <v>5930001939</v>
      </c>
      <c r="C162" s="148" t="s">
        <v>2611</v>
      </c>
      <c r="D162" s="5" t="s">
        <v>3004</v>
      </c>
      <c r="E162" s="150" t="s">
        <v>3005</v>
      </c>
      <c r="F162" s="32" t="s">
        <v>3927</v>
      </c>
      <c r="G162" s="2">
        <v>0</v>
      </c>
      <c r="H162" s="7">
        <v>0</v>
      </c>
      <c r="I162" s="144">
        <v>13</v>
      </c>
      <c r="J162" s="7">
        <v>4</v>
      </c>
      <c r="K162" s="8">
        <f t="shared" si="12"/>
        <v>52</v>
      </c>
      <c r="L162" s="8">
        <f t="shared" si="13"/>
        <v>3.6400000000000006</v>
      </c>
      <c r="M162" s="8">
        <f t="shared" si="14"/>
        <v>55.64</v>
      </c>
      <c r="N162" s="8">
        <f t="shared" si="15"/>
        <v>55.64</v>
      </c>
      <c r="O162" s="220">
        <f t="shared" si="16"/>
        <v>55.64</v>
      </c>
      <c r="P162" s="207">
        <v>0</v>
      </c>
      <c r="Q162" s="208">
        <v>3.64</v>
      </c>
      <c r="R162" s="8">
        <f t="shared" si="17"/>
        <v>3.64</v>
      </c>
      <c r="AD162" s="18"/>
    </row>
    <row r="163" spans="1:30" ht="24" customHeight="1" x14ac:dyDescent="0.4">
      <c r="A163" s="10">
        <v>159</v>
      </c>
      <c r="B163" s="4">
        <v>5930001940</v>
      </c>
      <c r="C163" s="148" t="s">
        <v>2613</v>
      </c>
      <c r="D163" s="5" t="s">
        <v>3788</v>
      </c>
      <c r="E163" s="150" t="s">
        <v>3008</v>
      </c>
      <c r="F163" s="32" t="s">
        <v>3936</v>
      </c>
      <c r="G163" s="2">
        <v>410.88</v>
      </c>
      <c r="H163" s="7">
        <v>26.88</v>
      </c>
      <c r="I163" s="144">
        <v>22</v>
      </c>
      <c r="J163" s="7">
        <v>4</v>
      </c>
      <c r="K163" s="8">
        <f t="shared" si="12"/>
        <v>88</v>
      </c>
      <c r="L163" s="8">
        <f t="shared" si="13"/>
        <v>6.16</v>
      </c>
      <c r="M163" s="8">
        <f t="shared" si="14"/>
        <v>94.16</v>
      </c>
      <c r="N163" s="8">
        <f t="shared" si="15"/>
        <v>505.03999999999996</v>
      </c>
      <c r="O163" s="220">
        <f t="shared" si="16"/>
        <v>505.03999999999996</v>
      </c>
      <c r="P163" s="207">
        <v>26.88</v>
      </c>
      <c r="Q163" s="208">
        <v>6.16</v>
      </c>
      <c r="R163" s="8">
        <f t="shared" si="17"/>
        <v>33.04</v>
      </c>
      <c r="AD163" s="18"/>
    </row>
    <row r="164" spans="1:30" ht="24" customHeight="1" x14ac:dyDescent="0.4">
      <c r="A164" s="10">
        <v>160</v>
      </c>
      <c r="B164" s="4">
        <v>5930001941</v>
      </c>
      <c r="C164" s="148" t="s">
        <v>2614</v>
      </c>
      <c r="D164" s="5" t="s">
        <v>3009</v>
      </c>
      <c r="E164" s="150" t="s">
        <v>3010</v>
      </c>
      <c r="F164" s="32" t="s">
        <v>3927</v>
      </c>
      <c r="G164" s="2">
        <v>0</v>
      </c>
      <c r="H164" s="7">
        <v>0</v>
      </c>
      <c r="I164" s="144">
        <v>1</v>
      </c>
      <c r="J164" s="7">
        <v>4</v>
      </c>
      <c r="K164" s="8">
        <f t="shared" si="12"/>
        <v>4</v>
      </c>
      <c r="L164" s="8">
        <f t="shared" si="13"/>
        <v>0.28000000000000003</v>
      </c>
      <c r="M164" s="8">
        <f t="shared" si="14"/>
        <v>4.28</v>
      </c>
      <c r="N164" s="8">
        <f t="shared" si="15"/>
        <v>4.28</v>
      </c>
      <c r="O164" s="220">
        <f t="shared" si="16"/>
        <v>4.28</v>
      </c>
      <c r="P164" s="207">
        <v>0</v>
      </c>
      <c r="Q164" s="208">
        <v>0.28000000000000003</v>
      </c>
      <c r="R164" s="8">
        <f t="shared" si="17"/>
        <v>0.28000000000000003</v>
      </c>
      <c r="AD164" s="18"/>
    </row>
    <row r="165" spans="1:30" ht="24" customHeight="1" x14ac:dyDescent="0.4">
      <c r="A165" s="10">
        <v>161</v>
      </c>
      <c r="B165" s="4">
        <v>5930001942</v>
      </c>
      <c r="C165" s="148" t="s">
        <v>2391</v>
      </c>
      <c r="D165" s="5" t="s">
        <v>2700</v>
      </c>
      <c r="E165" s="150" t="s">
        <v>2701</v>
      </c>
      <c r="F165" s="32" t="s">
        <v>3924</v>
      </c>
      <c r="G165" s="2">
        <v>573.52</v>
      </c>
      <c r="H165" s="7">
        <v>37.520000000000003</v>
      </c>
      <c r="I165" s="144">
        <v>18</v>
      </c>
      <c r="J165" s="7">
        <v>4</v>
      </c>
      <c r="K165" s="8">
        <f t="shared" si="12"/>
        <v>72</v>
      </c>
      <c r="L165" s="8">
        <f t="shared" si="13"/>
        <v>5.0400000000000009</v>
      </c>
      <c r="M165" s="8">
        <f t="shared" si="14"/>
        <v>77.040000000000006</v>
      </c>
      <c r="N165" s="8">
        <f t="shared" si="15"/>
        <v>650.55999999999995</v>
      </c>
      <c r="O165" s="220">
        <f t="shared" si="16"/>
        <v>650.55999999999995</v>
      </c>
      <c r="P165" s="207">
        <v>37.520000000000003</v>
      </c>
      <c r="Q165" s="208">
        <v>5.04</v>
      </c>
      <c r="R165" s="8">
        <f t="shared" si="17"/>
        <v>42.56</v>
      </c>
      <c r="AD165" s="18"/>
    </row>
    <row r="166" spans="1:30" ht="24" customHeight="1" x14ac:dyDescent="0.4">
      <c r="A166" s="10">
        <v>162</v>
      </c>
      <c r="B166" s="4">
        <v>5930001943</v>
      </c>
      <c r="C166" s="148" t="s">
        <v>2390</v>
      </c>
      <c r="D166" s="5" t="s">
        <v>2698</v>
      </c>
      <c r="E166" s="150" t="s">
        <v>2699</v>
      </c>
      <c r="F166" s="32" t="s">
        <v>3924</v>
      </c>
      <c r="G166" s="2">
        <v>3458.24</v>
      </c>
      <c r="H166" s="7">
        <v>226.24</v>
      </c>
      <c r="I166" s="144">
        <v>43</v>
      </c>
      <c r="J166" s="7">
        <v>4</v>
      </c>
      <c r="K166" s="8">
        <f t="shared" si="12"/>
        <v>172</v>
      </c>
      <c r="L166" s="8">
        <f t="shared" si="13"/>
        <v>12.040000000000001</v>
      </c>
      <c r="M166" s="8">
        <f t="shared" si="14"/>
        <v>184.04</v>
      </c>
      <c r="N166" s="8">
        <f t="shared" si="15"/>
        <v>3642.2799999999997</v>
      </c>
      <c r="O166" s="220">
        <f t="shared" si="16"/>
        <v>3642.2799999999997</v>
      </c>
      <c r="P166" s="207">
        <v>226.24</v>
      </c>
      <c r="Q166" s="208">
        <v>12.04</v>
      </c>
      <c r="R166" s="8">
        <f t="shared" si="17"/>
        <v>238.28</v>
      </c>
      <c r="AD166" s="18"/>
    </row>
    <row r="167" spans="1:30" ht="24" customHeight="1" x14ac:dyDescent="0.4">
      <c r="A167" s="10">
        <v>163</v>
      </c>
      <c r="B167" s="4">
        <v>5930001944</v>
      </c>
      <c r="C167" s="148" t="s">
        <v>2414</v>
      </c>
      <c r="D167" s="5" t="s">
        <v>2734</v>
      </c>
      <c r="E167" s="150" t="s">
        <v>2735</v>
      </c>
      <c r="F167" s="32" t="s">
        <v>3924</v>
      </c>
      <c r="G167" s="2">
        <v>175.48</v>
      </c>
      <c r="H167" s="7">
        <v>11.48</v>
      </c>
      <c r="I167" s="144">
        <v>4</v>
      </c>
      <c r="J167" s="7">
        <v>4</v>
      </c>
      <c r="K167" s="8">
        <f t="shared" si="12"/>
        <v>16</v>
      </c>
      <c r="L167" s="8">
        <f t="shared" si="13"/>
        <v>1.1200000000000001</v>
      </c>
      <c r="M167" s="8">
        <f t="shared" si="14"/>
        <v>17.12</v>
      </c>
      <c r="N167" s="8">
        <f t="shared" si="15"/>
        <v>192.6</v>
      </c>
      <c r="O167" s="220">
        <f t="shared" si="16"/>
        <v>192.6</v>
      </c>
      <c r="P167" s="207">
        <v>11.48</v>
      </c>
      <c r="Q167" s="208">
        <v>1.1200000000000001</v>
      </c>
      <c r="R167" s="8">
        <f t="shared" si="17"/>
        <v>12.600000000000001</v>
      </c>
      <c r="AD167" s="18"/>
    </row>
    <row r="168" spans="1:30" ht="24" customHeight="1" x14ac:dyDescent="0.4">
      <c r="A168" s="10">
        <v>164</v>
      </c>
      <c r="B168" s="4">
        <v>5930001945</v>
      </c>
      <c r="C168" s="148" t="s">
        <v>2411</v>
      </c>
      <c r="D168" s="5" t="s">
        <v>3791</v>
      </c>
      <c r="E168" s="150" t="s">
        <v>2731</v>
      </c>
      <c r="F168" s="32" t="s">
        <v>3929</v>
      </c>
      <c r="G168" s="2">
        <v>243.96</v>
      </c>
      <c r="H168" s="7">
        <v>15.96</v>
      </c>
      <c r="I168" s="144">
        <v>11</v>
      </c>
      <c r="J168" s="7">
        <v>4</v>
      </c>
      <c r="K168" s="8">
        <f t="shared" si="12"/>
        <v>44</v>
      </c>
      <c r="L168" s="8">
        <f t="shared" si="13"/>
        <v>3.08</v>
      </c>
      <c r="M168" s="8">
        <f t="shared" si="14"/>
        <v>47.08</v>
      </c>
      <c r="N168" s="8">
        <f t="shared" si="15"/>
        <v>291.04000000000002</v>
      </c>
      <c r="O168" s="220">
        <f t="shared" si="16"/>
        <v>291.04000000000002</v>
      </c>
      <c r="P168" s="207">
        <v>15.96</v>
      </c>
      <c r="Q168" s="208">
        <v>3.08</v>
      </c>
      <c r="R168" s="8">
        <f t="shared" si="17"/>
        <v>19.04</v>
      </c>
      <c r="AD168" s="18"/>
    </row>
    <row r="169" spans="1:30" ht="24" customHeight="1" x14ac:dyDescent="0.4">
      <c r="A169" s="10">
        <v>165</v>
      </c>
      <c r="B169" s="4">
        <v>5930001946</v>
      </c>
      <c r="C169" s="148" t="s">
        <v>2408</v>
      </c>
      <c r="D169" s="5" t="s">
        <v>637</v>
      </c>
      <c r="E169" s="150" t="s">
        <v>2729</v>
      </c>
      <c r="F169" s="32" t="s">
        <v>3924</v>
      </c>
      <c r="G169" s="2">
        <v>38.520000000000003</v>
      </c>
      <c r="H169" s="7">
        <v>2.52</v>
      </c>
      <c r="I169" s="144">
        <v>3</v>
      </c>
      <c r="J169" s="7">
        <v>4</v>
      </c>
      <c r="K169" s="8">
        <f t="shared" si="12"/>
        <v>12</v>
      </c>
      <c r="L169" s="8">
        <f t="shared" si="13"/>
        <v>0.84000000000000008</v>
      </c>
      <c r="M169" s="8">
        <f t="shared" si="14"/>
        <v>12.84</v>
      </c>
      <c r="N169" s="8">
        <f t="shared" si="15"/>
        <v>51.36</v>
      </c>
      <c r="O169" s="220">
        <f t="shared" si="16"/>
        <v>51.36</v>
      </c>
      <c r="P169" s="207">
        <v>2.52</v>
      </c>
      <c r="Q169" s="208">
        <v>0.84</v>
      </c>
      <c r="R169" s="8">
        <f t="shared" si="17"/>
        <v>3.36</v>
      </c>
      <c r="AD169" s="18"/>
    </row>
    <row r="170" spans="1:30" ht="24" customHeight="1" x14ac:dyDescent="0.4">
      <c r="A170" s="10">
        <v>166</v>
      </c>
      <c r="B170" s="4">
        <v>5930001947</v>
      </c>
      <c r="C170" s="148" t="s">
        <v>2406</v>
      </c>
      <c r="D170" s="5" t="s">
        <v>3977</v>
      </c>
      <c r="E170" s="150" t="s">
        <v>2726</v>
      </c>
      <c r="F170" s="32" t="s">
        <v>3930</v>
      </c>
      <c r="G170" s="2">
        <v>89.88</v>
      </c>
      <c r="H170" s="7">
        <v>5.88</v>
      </c>
      <c r="I170" s="144">
        <v>25</v>
      </c>
      <c r="J170" s="7">
        <v>4</v>
      </c>
      <c r="K170" s="8">
        <f t="shared" si="12"/>
        <v>100</v>
      </c>
      <c r="L170" s="8">
        <f t="shared" si="13"/>
        <v>7.0000000000000009</v>
      </c>
      <c r="M170" s="8">
        <f t="shared" si="14"/>
        <v>107</v>
      </c>
      <c r="N170" s="8">
        <f t="shared" si="15"/>
        <v>196.88</v>
      </c>
      <c r="O170" s="220">
        <f t="shared" si="16"/>
        <v>196.88</v>
      </c>
      <c r="P170" s="207">
        <v>5.88</v>
      </c>
      <c r="Q170" s="208">
        <v>7</v>
      </c>
      <c r="R170" s="8">
        <f t="shared" si="17"/>
        <v>12.879999999999999</v>
      </c>
      <c r="AD170" s="18"/>
    </row>
    <row r="171" spans="1:30" ht="24" customHeight="1" x14ac:dyDescent="0.4">
      <c r="A171" s="10">
        <v>167</v>
      </c>
      <c r="B171" s="4">
        <v>5930001948</v>
      </c>
      <c r="C171" s="148" t="s">
        <v>2404</v>
      </c>
      <c r="D171" s="5" t="s">
        <v>3978</v>
      </c>
      <c r="E171" s="150" t="s">
        <v>2723</v>
      </c>
      <c r="F171" s="32" t="s">
        <v>3924</v>
      </c>
      <c r="G171" s="2">
        <v>770.4</v>
      </c>
      <c r="H171" s="7">
        <v>50.4</v>
      </c>
      <c r="I171" s="144">
        <v>26</v>
      </c>
      <c r="J171" s="7">
        <v>4</v>
      </c>
      <c r="K171" s="8">
        <f t="shared" si="12"/>
        <v>104</v>
      </c>
      <c r="L171" s="8">
        <f t="shared" si="13"/>
        <v>7.2800000000000011</v>
      </c>
      <c r="M171" s="8">
        <f t="shared" si="14"/>
        <v>111.28</v>
      </c>
      <c r="N171" s="8">
        <f t="shared" si="15"/>
        <v>881.68</v>
      </c>
      <c r="O171" s="220">
        <f t="shared" si="16"/>
        <v>881.68</v>
      </c>
      <c r="P171" s="207">
        <v>50.4</v>
      </c>
      <c r="Q171" s="208">
        <v>7.28</v>
      </c>
      <c r="R171" s="8">
        <f t="shared" si="17"/>
        <v>57.68</v>
      </c>
      <c r="AD171" s="18"/>
    </row>
    <row r="172" spans="1:30" ht="24" customHeight="1" x14ac:dyDescent="0.4">
      <c r="A172" s="10">
        <v>168</v>
      </c>
      <c r="B172" s="4">
        <v>5930001949</v>
      </c>
      <c r="C172" s="148" t="s">
        <v>2402</v>
      </c>
      <c r="D172" s="5" t="s">
        <v>2720</v>
      </c>
      <c r="E172" s="150" t="s">
        <v>2721</v>
      </c>
      <c r="F172" s="32" t="s">
        <v>3924</v>
      </c>
      <c r="G172" s="2">
        <v>522.16</v>
      </c>
      <c r="H172" s="7">
        <v>34.159999999999997</v>
      </c>
      <c r="I172" s="144">
        <v>11</v>
      </c>
      <c r="J172" s="7">
        <v>4</v>
      </c>
      <c r="K172" s="8">
        <f t="shared" si="12"/>
        <v>44</v>
      </c>
      <c r="L172" s="8">
        <f t="shared" si="13"/>
        <v>3.08</v>
      </c>
      <c r="M172" s="8">
        <f t="shared" si="14"/>
        <v>47.08</v>
      </c>
      <c r="N172" s="8">
        <f t="shared" si="15"/>
        <v>569.24</v>
      </c>
      <c r="O172" s="220">
        <f t="shared" si="16"/>
        <v>569.24</v>
      </c>
      <c r="P172" s="207">
        <v>34.159999999999997</v>
      </c>
      <c r="Q172" s="208">
        <v>3.08</v>
      </c>
      <c r="R172" s="8">
        <f t="shared" si="17"/>
        <v>37.239999999999995</v>
      </c>
      <c r="AD172" s="18"/>
    </row>
    <row r="173" spans="1:30" ht="24" customHeight="1" x14ac:dyDescent="0.4">
      <c r="A173" s="10">
        <v>169</v>
      </c>
      <c r="B173" s="4">
        <v>5930001950</v>
      </c>
      <c r="C173" s="3" t="s">
        <v>2403</v>
      </c>
      <c r="D173" s="5" t="s">
        <v>3792</v>
      </c>
      <c r="E173" s="150" t="s">
        <v>2722</v>
      </c>
      <c r="F173" s="32" t="s">
        <v>3924</v>
      </c>
      <c r="G173" s="2">
        <v>59.92</v>
      </c>
      <c r="H173" s="7">
        <v>3.92</v>
      </c>
      <c r="I173" s="144">
        <v>4</v>
      </c>
      <c r="J173" s="7">
        <v>4</v>
      </c>
      <c r="K173" s="8">
        <f t="shared" si="12"/>
        <v>16</v>
      </c>
      <c r="L173" s="8">
        <f t="shared" si="13"/>
        <v>1.1200000000000001</v>
      </c>
      <c r="M173" s="8">
        <f t="shared" si="14"/>
        <v>17.12</v>
      </c>
      <c r="N173" s="8">
        <f t="shared" si="15"/>
        <v>77.040000000000006</v>
      </c>
      <c r="O173" s="220">
        <f t="shared" si="16"/>
        <v>77.040000000000006</v>
      </c>
      <c r="P173" s="207">
        <v>3.92</v>
      </c>
      <c r="Q173" s="208">
        <v>1.1200000000000001</v>
      </c>
      <c r="R173" s="8">
        <f t="shared" si="17"/>
        <v>5.04</v>
      </c>
      <c r="AD173" s="18"/>
    </row>
    <row r="174" spans="1:30" ht="24" customHeight="1" x14ac:dyDescent="0.4">
      <c r="A174" s="10">
        <v>170</v>
      </c>
      <c r="B174" s="4">
        <v>5930001951</v>
      </c>
      <c r="C174" s="148" t="s">
        <v>2405</v>
      </c>
      <c r="D174" s="5" t="s">
        <v>542</v>
      </c>
      <c r="E174" s="150" t="s">
        <v>2724</v>
      </c>
      <c r="F174" s="32" t="s">
        <v>3924</v>
      </c>
      <c r="G174" s="2">
        <v>1797.6</v>
      </c>
      <c r="H174" s="7">
        <v>117.6</v>
      </c>
      <c r="I174" s="144">
        <v>66</v>
      </c>
      <c r="J174" s="7">
        <v>4</v>
      </c>
      <c r="K174" s="8">
        <f t="shared" si="12"/>
        <v>264</v>
      </c>
      <c r="L174" s="8">
        <f t="shared" si="13"/>
        <v>18.48</v>
      </c>
      <c r="M174" s="8">
        <f t="shared" si="14"/>
        <v>282.48</v>
      </c>
      <c r="N174" s="8">
        <f t="shared" si="15"/>
        <v>2080.08</v>
      </c>
      <c r="O174" s="220">
        <f t="shared" si="16"/>
        <v>2080.08</v>
      </c>
      <c r="P174" s="207">
        <v>117.6</v>
      </c>
      <c r="Q174" s="208">
        <v>18.48</v>
      </c>
      <c r="R174" s="8">
        <f t="shared" si="17"/>
        <v>136.07999999999998</v>
      </c>
      <c r="AD174" s="18"/>
    </row>
    <row r="175" spans="1:30" ht="24" customHeight="1" x14ac:dyDescent="0.4">
      <c r="A175" s="10">
        <v>171</v>
      </c>
      <c r="B175" s="4">
        <v>5930001952</v>
      </c>
      <c r="C175" s="148" t="s">
        <v>2407</v>
      </c>
      <c r="D175" s="5" t="s">
        <v>2727</v>
      </c>
      <c r="E175" s="150" t="s">
        <v>2728</v>
      </c>
      <c r="F175" s="32" t="s">
        <v>3924</v>
      </c>
      <c r="G175" s="2">
        <v>1241.2</v>
      </c>
      <c r="H175" s="7">
        <v>81.2</v>
      </c>
      <c r="I175" s="144">
        <v>42</v>
      </c>
      <c r="J175" s="7">
        <v>4</v>
      </c>
      <c r="K175" s="8">
        <f t="shared" si="12"/>
        <v>168</v>
      </c>
      <c r="L175" s="8">
        <f t="shared" si="13"/>
        <v>11.760000000000002</v>
      </c>
      <c r="M175" s="8">
        <f t="shared" si="14"/>
        <v>179.76</v>
      </c>
      <c r="N175" s="8">
        <f t="shared" si="15"/>
        <v>1420.96</v>
      </c>
      <c r="O175" s="220">
        <f t="shared" si="16"/>
        <v>1420.96</v>
      </c>
      <c r="P175" s="207">
        <v>81.2</v>
      </c>
      <c r="Q175" s="208">
        <v>11.76</v>
      </c>
      <c r="R175" s="8">
        <f t="shared" si="17"/>
        <v>92.960000000000008</v>
      </c>
      <c r="AD175" s="18"/>
    </row>
    <row r="176" spans="1:30" ht="24" customHeight="1" x14ac:dyDescent="0.4">
      <c r="A176" s="10">
        <v>172</v>
      </c>
      <c r="B176" s="4">
        <v>5930001953</v>
      </c>
      <c r="C176" s="3" t="s">
        <v>2401</v>
      </c>
      <c r="D176" s="5" t="s">
        <v>3979</v>
      </c>
      <c r="E176" s="150" t="s">
        <v>2719</v>
      </c>
      <c r="F176" s="32" t="s">
        <v>3930</v>
      </c>
      <c r="G176" s="2">
        <v>51.36</v>
      </c>
      <c r="H176" s="7">
        <v>3.36</v>
      </c>
      <c r="I176" s="144">
        <v>20</v>
      </c>
      <c r="J176" s="7">
        <v>4</v>
      </c>
      <c r="K176" s="8">
        <f t="shared" si="12"/>
        <v>80</v>
      </c>
      <c r="L176" s="8">
        <f t="shared" si="13"/>
        <v>5.6000000000000005</v>
      </c>
      <c r="M176" s="8">
        <f t="shared" si="14"/>
        <v>85.6</v>
      </c>
      <c r="N176" s="8">
        <f t="shared" si="15"/>
        <v>136.95999999999998</v>
      </c>
      <c r="O176" s="220">
        <f t="shared" si="16"/>
        <v>136.95999999999998</v>
      </c>
      <c r="P176" s="207">
        <v>3.36</v>
      </c>
      <c r="Q176" s="208">
        <v>5.6</v>
      </c>
      <c r="R176" s="8">
        <f t="shared" si="17"/>
        <v>8.9599999999999991</v>
      </c>
      <c r="AD176" s="18"/>
    </row>
    <row r="177" spans="1:30" ht="24" customHeight="1" x14ac:dyDescent="0.4">
      <c r="A177" s="10">
        <v>173</v>
      </c>
      <c r="B177" s="4">
        <v>5930001954</v>
      </c>
      <c r="C177" s="148" t="s">
        <v>2394</v>
      </c>
      <c r="D177" s="5" t="s">
        <v>1580</v>
      </c>
      <c r="E177" s="150" t="s">
        <v>2706</v>
      </c>
      <c r="F177" s="32" t="s">
        <v>3927</v>
      </c>
      <c r="G177" s="2">
        <v>0</v>
      </c>
      <c r="H177" s="7">
        <v>0</v>
      </c>
      <c r="I177" s="144">
        <v>36</v>
      </c>
      <c r="J177" s="7">
        <v>4</v>
      </c>
      <c r="K177" s="8">
        <f t="shared" si="12"/>
        <v>144</v>
      </c>
      <c r="L177" s="8">
        <f t="shared" si="13"/>
        <v>10.080000000000002</v>
      </c>
      <c r="M177" s="8">
        <f t="shared" si="14"/>
        <v>154.08000000000001</v>
      </c>
      <c r="N177" s="8">
        <f t="shared" si="15"/>
        <v>154.08000000000001</v>
      </c>
      <c r="O177" s="220">
        <f t="shared" si="16"/>
        <v>154.08000000000001</v>
      </c>
      <c r="P177" s="207">
        <v>0</v>
      </c>
      <c r="Q177" s="208">
        <v>10.08</v>
      </c>
      <c r="R177" s="8">
        <f t="shared" si="17"/>
        <v>10.08</v>
      </c>
      <c r="AD177" s="18"/>
    </row>
    <row r="178" spans="1:30" ht="24" customHeight="1" x14ac:dyDescent="0.4">
      <c r="A178" s="10">
        <v>174</v>
      </c>
      <c r="B178" s="4">
        <v>5930001955</v>
      </c>
      <c r="C178" s="148" t="s">
        <v>2393</v>
      </c>
      <c r="D178" s="5" t="s">
        <v>3980</v>
      </c>
      <c r="E178" s="150" t="s">
        <v>2705</v>
      </c>
      <c r="F178" s="3" t="s">
        <v>3927</v>
      </c>
      <c r="G178" s="2">
        <v>0</v>
      </c>
      <c r="H178" s="7">
        <v>0</v>
      </c>
      <c r="I178" s="144">
        <v>21</v>
      </c>
      <c r="J178" s="7">
        <v>4</v>
      </c>
      <c r="K178" s="8">
        <f t="shared" si="12"/>
        <v>84</v>
      </c>
      <c r="L178" s="8">
        <f t="shared" si="13"/>
        <v>5.8800000000000008</v>
      </c>
      <c r="M178" s="8">
        <f t="shared" si="14"/>
        <v>89.88</v>
      </c>
      <c r="N178" s="8">
        <f t="shared" si="15"/>
        <v>89.88</v>
      </c>
      <c r="O178" s="220">
        <f t="shared" si="16"/>
        <v>89.88</v>
      </c>
      <c r="P178" s="207">
        <v>0</v>
      </c>
      <c r="Q178" s="208">
        <v>5.88</v>
      </c>
      <c r="R178" s="8">
        <f t="shared" si="17"/>
        <v>5.88</v>
      </c>
      <c r="AD178" s="18"/>
    </row>
    <row r="179" spans="1:30" ht="24" customHeight="1" x14ac:dyDescent="0.4">
      <c r="A179" s="10">
        <v>175</v>
      </c>
      <c r="B179" s="4">
        <v>5930001956</v>
      </c>
      <c r="C179" s="148" t="s">
        <v>2649</v>
      </c>
      <c r="D179" s="5" t="s">
        <v>3062</v>
      </c>
      <c r="E179" s="150" t="s">
        <v>2357</v>
      </c>
      <c r="F179" s="32" t="s">
        <v>3927</v>
      </c>
      <c r="G179" s="2">
        <v>0</v>
      </c>
      <c r="H179" s="7">
        <v>0</v>
      </c>
      <c r="I179" s="144">
        <v>49</v>
      </c>
      <c r="J179" s="7">
        <v>4</v>
      </c>
      <c r="K179" s="8">
        <f t="shared" si="12"/>
        <v>196</v>
      </c>
      <c r="L179" s="8">
        <f t="shared" si="13"/>
        <v>13.72</v>
      </c>
      <c r="M179" s="8">
        <f t="shared" si="14"/>
        <v>209.72</v>
      </c>
      <c r="N179" s="8">
        <f t="shared" si="15"/>
        <v>209.72</v>
      </c>
      <c r="O179" s="220">
        <f t="shared" si="16"/>
        <v>209.72</v>
      </c>
      <c r="P179" s="207">
        <v>0</v>
      </c>
      <c r="Q179" s="208">
        <v>13.72</v>
      </c>
      <c r="R179" s="8">
        <f t="shared" si="17"/>
        <v>13.72</v>
      </c>
      <c r="AD179" s="18"/>
    </row>
    <row r="180" spans="1:30" ht="24" customHeight="1" x14ac:dyDescent="0.4">
      <c r="A180" s="10">
        <v>176</v>
      </c>
      <c r="B180" s="4">
        <v>5930001957</v>
      </c>
      <c r="C180" s="148" t="s">
        <v>2399</v>
      </c>
      <c r="D180" s="5" t="s">
        <v>2714</v>
      </c>
      <c r="E180" s="150" t="s">
        <v>2715</v>
      </c>
      <c r="F180" s="32" t="s">
        <v>3924</v>
      </c>
      <c r="G180" s="2">
        <v>22345.88</v>
      </c>
      <c r="H180" s="7">
        <v>1461.88</v>
      </c>
      <c r="I180" s="144">
        <v>707</v>
      </c>
      <c r="J180" s="7">
        <v>4</v>
      </c>
      <c r="K180" s="8">
        <f t="shared" si="12"/>
        <v>2828</v>
      </c>
      <c r="L180" s="8">
        <f t="shared" si="13"/>
        <v>197.96</v>
      </c>
      <c r="M180" s="8">
        <f t="shared" si="14"/>
        <v>3025.96</v>
      </c>
      <c r="N180" s="8">
        <f t="shared" si="15"/>
        <v>25371.84</v>
      </c>
      <c r="O180" s="220">
        <f t="shared" si="16"/>
        <v>25371.84</v>
      </c>
      <c r="P180" s="207">
        <v>1461.88</v>
      </c>
      <c r="Q180" s="208">
        <v>197.96</v>
      </c>
      <c r="R180" s="8">
        <f t="shared" si="17"/>
        <v>1659.8400000000001</v>
      </c>
      <c r="AD180" s="18"/>
    </row>
    <row r="181" spans="1:30" ht="24" customHeight="1" x14ac:dyDescent="0.4">
      <c r="A181" s="10">
        <v>177</v>
      </c>
      <c r="B181" s="4">
        <v>5930001958</v>
      </c>
      <c r="C181" s="148" t="s">
        <v>2472</v>
      </c>
      <c r="D181" s="5" t="s">
        <v>2714</v>
      </c>
      <c r="E181" s="150" t="s">
        <v>2819</v>
      </c>
      <c r="F181" s="32" t="s">
        <v>3924</v>
      </c>
      <c r="G181" s="2">
        <v>162.63999999999999</v>
      </c>
      <c r="H181" s="7">
        <v>10.64</v>
      </c>
      <c r="I181" s="144">
        <v>4</v>
      </c>
      <c r="J181" s="7">
        <v>4</v>
      </c>
      <c r="K181" s="8">
        <f t="shared" si="12"/>
        <v>16</v>
      </c>
      <c r="L181" s="8">
        <f t="shared" si="13"/>
        <v>1.1200000000000001</v>
      </c>
      <c r="M181" s="8">
        <f t="shared" si="14"/>
        <v>17.12</v>
      </c>
      <c r="N181" s="8">
        <f t="shared" si="15"/>
        <v>179.76</v>
      </c>
      <c r="O181" s="220">
        <f t="shared" si="16"/>
        <v>179.76</v>
      </c>
      <c r="P181" s="207">
        <v>10.64</v>
      </c>
      <c r="Q181" s="208">
        <v>1.1200000000000001</v>
      </c>
      <c r="R181" s="8">
        <f t="shared" si="17"/>
        <v>11.760000000000002</v>
      </c>
      <c r="AD181" s="18"/>
    </row>
    <row r="182" spans="1:30" ht="24" customHeight="1" x14ac:dyDescent="0.4">
      <c r="A182" s="10">
        <v>178</v>
      </c>
      <c r="B182" s="4">
        <v>5930001959</v>
      </c>
      <c r="C182" s="148" t="s">
        <v>2469</v>
      </c>
      <c r="D182" s="5" t="s">
        <v>3797</v>
      </c>
      <c r="E182" s="150" t="s">
        <v>2815</v>
      </c>
      <c r="F182" s="32" t="s">
        <v>3927</v>
      </c>
      <c r="G182" s="2">
        <v>0</v>
      </c>
      <c r="H182" s="7">
        <v>0</v>
      </c>
      <c r="I182" s="144">
        <v>10</v>
      </c>
      <c r="J182" s="7">
        <v>4</v>
      </c>
      <c r="K182" s="8">
        <f t="shared" si="12"/>
        <v>40</v>
      </c>
      <c r="L182" s="8">
        <f t="shared" si="13"/>
        <v>2.8000000000000003</v>
      </c>
      <c r="M182" s="8">
        <f t="shared" si="14"/>
        <v>42.8</v>
      </c>
      <c r="N182" s="8">
        <f t="shared" si="15"/>
        <v>42.8</v>
      </c>
      <c r="O182" s="220">
        <f t="shared" si="16"/>
        <v>42.8</v>
      </c>
      <c r="P182" s="207">
        <v>0</v>
      </c>
      <c r="Q182" s="208">
        <v>2.8</v>
      </c>
      <c r="R182" s="8">
        <f t="shared" si="17"/>
        <v>2.8</v>
      </c>
      <c r="AD182" s="18"/>
    </row>
    <row r="183" spans="1:30" ht="24" customHeight="1" x14ac:dyDescent="0.4">
      <c r="A183" s="10">
        <v>179</v>
      </c>
      <c r="B183" s="4">
        <v>5930001960</v>
      </c>
      <c r="C183" s="148" t="s">
        <v>2473</v>
      </c>
      <c r="D183" s="5" t="s">
        <v>974</v>
      </c>
      <c r="E183" s="150" t="s">
        <v>2820</v>
      </c>
      <c r="F183" s="32" t="s">
        <v>3924</v>
      </c>
      <c r="G183" s="2">
        <v>393.76</v>
      </c>
      <c r="H183" s="7">
        <v>25.76</v>
      </c>
      <c r="I183" s="144">
        <v>12</v>
      </c>
      <c r="J183" s="7">
        <v>4</v>
      </c>
      <c r="K183" s="8">
        <f t="shared" si="12"/>
        <v>48</v>
      </c>
      <c r="L183" s="8">
        <f t="shared" si="13"/>
        <v>3.3600000000000003</v>
      </c>
      <c r="M183" s="8">
        <f t="shared" si="14"/>
        <v>51.36</v>
      </c>
      <c r="N183" s="8">
        <f t="shared" si="15"/>
        <v>445.12</v>
      </c>
      <c r="O183" s="220">
        <f t="shared" si="16"/>
        <v>445.12</v>
      </c>
      <c r="P183" s="207">
        <v>25.76</v>
      </c>
      <c r="Q183" s="208">
        <v>3.36</v>
      </c>
      <c r="R183" s="8">
        <f t="shared" si="17"/>
        <v>29.12</v>
      </c>
      <c r="AD183" s="18"/>
    </row>
    <row r="184" spans="1:30" ht="24" customHeight="1" x14ac:dyDescent="0.4">
      <c r="A184" s="10">
        <v>180</v>
      </c>
      <c r="B184" s="4">
        <v>5930001961</v>
      </c>
      <c r="C184" s="4" t="s">
        <v>2474</v>
      </c>
      <c r="D184" s="5" t="s">
        <v>3798</v>
      </c>
      <c r="E184" s="150" t="s">
        <v>2821</v>
      </c>
      <c r="F184" s="32" t="s">
        <v>3924</v>
      </c>
      <c r="G184" s="2">
        <v>723.32</v>
      </c>
      <c r="H184" s="7">
        <v>47.32</v>
      </c>
      <c r="I184" s="144">
        <v>33</v>
      </c>
      <c r="J184" s="7">
        <v>4</v>
      </c>
      <c r="K184" s="8">
        <f t="shared" si="12"/>
        <v>132</v>
      </c>
      <c r="L184" s="8">
        <f t="shared" si="13"/>
        <v>9.24</v>
      </c>
      <c r="M184" s="8">
        <f t="shared" si="14"/>
        <v>141.24</v>
      </c>
      <c r="N184" s="8">
        <f t="shared" si="15"/>
        <v>864.56000000000006</v>
      </c>
      <c r="O184" s="220">
        <f t="shared" si="16"/>
        <v>864.56000000000006</v>
      </c>
      <c r="P184" s="207">
        <v>47.32</v>
      </c>
      <c r="Q184" s="208">
        <v>9.24</v>
      </c>
      <c r="R184" s="8">
        <f t="shared" si="17"/>
        <v>56.56</v>
      </c>
      <c r="AD184" s="18"/>
    </row>
    <row r="185" spans="1:30" ht="24" customHeight="1" x14ac:dyDescent="0.4">
      <c r="A185" s="10">
        <v>181</v>
      </c>
      <c r="B185" s="4">
        <v>5930001962</v>
      </c>
      <c r="C185" s="4" t="s">
        <v>2387</v>
      </c>
      <c r="D185" s="5" t="s">
        <v>2692</v>
      </c>
      <c r="E185" s="150" t="s">
        <v>2693</v>
      </c>
      <c r="F185" s="32" t="s">
        <v>3927</v>
      </c>
      <c r="G185" s="2">
        <v>0</v>
      </c>
      <c r="H185" s="7">
        <v>0</v>
      </c>
      <c r="I185" s="144">
        <v>11</v>
      </c>
      <c r="J185" s="7">
        <v>4</v>
      </c>
      <c r="K185" s="8">
        <f t="shared" si="12"/>
        <v>44</v>
      </c>
      <c r="L185" s="8">
        <f t="shared" si="13"/>
        <v>3.08</v>
      </c>
      <c r="M185" s="8">
        <f t="shared" si="14"/>
        <v>47.08</v>
      </c>
      <c r="N185" s="8">
        <f t="shared" si="15"/>
        <v>47.08</v>
      </c>
      <c r="O185" s="220">
        <f t="shared" si="16"/>
        <v>47.08</v>
      </c>
      <c r="P185" s="207">
        <v>0</v>
      </c>
      <c r="Q185" s="208">
        <v>3.08</v>
      </c>
      <c r="R185" s="8">
        <f t="shared" si="17"/>
        <v>3.08</v>
      </c>
      <c r="AD185" s="18"/>
    </row>
    <row r="186" spans="1:30" ht="24" customHeight="1" x14ac:dyDescent="0.4">
      <c r="A186" s="10">
        <v>182</v>
      </c>
      <c r="B186" s="4">
        <v>5930001963</v>
      </c>
      <c r="C186" s="148" t="s">
        <v>2392</v>
      </c>
      <c r="D186" s="5" t="s">
        <v>2702</v>
      </c>
      <c r="E186" s="150" t="s">
        <v>2703</v>
      </c>
      <c r="F186" s="32" t="s">
        <v>3927</v>
      </c>
      <c r="G186" s="2">
        <v>0</v>
      </c>
      <c r="H186" s="7">
        <v>0</v>
      </c>
      <c r="I186" s="144">
        <v>36</v>
      </c>
      <c r="J186" s="7">
        <v>4</v>
      </c>
      <c r="K186" s="8">
        <f t="shared" si="12"/>
        <v>144</v>
      </c>
      <c r="L186" s="8">
        <f t="shared" si="13"/>
        <v>10.080000000000002</v>
      </c>
      <c r="M186" s="8">
        <f t="shared" si="14"/>
        <v>154.08000000000001</v>
      </c>
      <c r="N186" s="8">
        <f t="shared" si="15"/>
        <v>154.08000000000001</v>
      </c>
      <c r="O186" s="220">
        <f t="shared" si="16"/>
        <v>154.08000000000001</v>
      </c>
      <c r="P186" s="207">
        <v>0</v>
      </c>
      <c r="Q186" s="208">
        <v>10.08</v>
      </c>
      <c r="R186" s="8">
        <f t="shared" si="17"/>
        <v>10.08</v>
      </c>
      <c r="AD186" s="18"/>
    </row>
    <row r="187" spans="1:30" ht="24" customHeight="1" x14ac:dyDescent="0.4">
      <c r="A187" s="10">
        <v>183</v>
      </c>
      <c r="B187" s="4">
        <v>5930001964</v>
      </c>
      <c r="C187" s="148" t="s">
        <v>2492</v>
      </c>
      <c r="D187" s="5" t="s">
        <v>3799</v>
      </c>
      <c r="E187" s="150" t="s">
        <v>2840</v>
      </c>
      <c r="F187" s="32" t="s">
        <v>3927</v>
      </c>
      <c r="G187" s="2">
        <v>0</v>
      </c>
      <c r="H187" s="7">
        <v>0</v>
      </c>
      <c r="I187" s="144">
        <v>17</v>
      </c>
      <c r="J187" s="7">
        <v>4</v>
      </c>
      <c r="K187" s="8">
        <f t="shared" si="12"/>
        <v>68</v>
      </c>
      <c r="L187" s="8">
        <f t="shared" si="13"/>
        <v>4.7600000000000007</v>
      </c>
      <c r="M187" s="8">
        <f t="shared" si="14"/>
        <v>72.760000000000005</v>
      </c>
      <c r="N187" s="8">
        <f t="shared" si="15"/>
        <v>72.760000000000005</v>
      </c>
      <c r="O187" s="220">
        <f t="shared" si="16"/>
        <v>72.760000000000005</v>
      </c>
      <c r="P187" s="207">
        <v>0</v>
      </c>
      <c r="Q187" s="208">
        <v>4.76</v>
      </c>
      <c r="R187" s="8">
        <f t="shared" si="17"/>
        <v>4.76</v>
      </c>
      <c r="AD187" s="18"/>
    </row>
    <row r="188" spans="1:30" ht="24" customHeight="1" x14ac:dyDescent="0.4">
      <c r="A188" s="10">
        <v>184</v>
      </c>
      <c r="B188" s="4">
        <v>5930001965</v>
      </c>
      <c r="C188" s="148" t="s">
        <v>2491</v>
      </c>
      <c r="D188" s="5" t="s">
        <v>3806</v>
      </c>
      <c r="E188" s="150" t="s">
        <v>2839</v>
      </c>
      <c r="F188" s="32" t="s">
        <v>3927</v>
      </c>
      <c r="G188" s="33">
        <v>0</v>
      </c>
      <c r="H188" s="7">
        <v>0</v>
      </c>
      <c r="I188" s="144">
        <v>31</v>
      </c>
      <c r="J188" s="7">
        <v>4</v>
      </c>
      <c r="K188" s="8">
        <f t="shared" si="12"/>
        <v>124</v>
      </c>
      <c r="L188" s="8">
        <f t="shared" si="13"/>
        <v>8.6800000000000015</v>
      </c>
      <c r="M188" s="8">
        <f t="shared" si="14"/>
        <v>132.68</v>
      </c>
      <c r="N188" s="8">
        <f t="shared" si="15"/>
        <v>132.68</v>
      </c>
      <c r="O188" s="220">
        <f t="shared" si="16"/>
        <v>132.68</v>
      </c>
      <c r="P188" s="207">
        <v>0</v>
      </c>
      <c r="Q188" s="208">
        <v>8.68</v>
      </c>
      <c r="R188" s="8">
        <f t="shared" si="17"/>
        <v>8.68</v>
      </c>
      <c r="AD188" s="18"/>
    </row>
    <row r="189" spans="1:30" ht="24" customHeight="1" x14ac:dyDescent="0.4">
      <c r="A189" s="10">
        <v>185</v>
      </c>
      <c r="B189" s="4">
        <v>5930001966</v>
      </c>
      <c r="C189" s="148" t="s">
        <v>2493</v>
      </c>
      <c r="D189" s="5" t="s">
        <v>3808</v>
      </c>
      <c r="E189" s="150" t="s">
        <v>2841</v>
      </c>
      <c r="F189" s="32" t="s">
        <v>3927</v>
      </c>
      <c r="G189" s="2">
        <v>0</v>
      </c>
      <c r="H189" s="7">
        <v>0</v>
      </c>
      <c r="I189" s="144">
        <v>19</v>
      </c>
      <c r="J189" s="7">
        <v>4</v>
      </c>
      <c r="K189" s="8">
        <f t="shared" si="12"/>
        <v>76</v>
      </c>
      <c r="L189" s="8">
        <f t="shared" si="13"/>
        <v>5.32</v>
      </c>
      <c r="M189" s="8">
        <f t="shared" si="14"/>
        <v>81.319999999999993</v>
      </c>
      <c r="N189" s="8">
        <f t="shared" si="15"/>
        <v>81.319999999999993</v>
      </c>
      <c r="O189" s="220">
        <f t="shared" si="16"/>
        <v>81.319999999999993</v>
      </c>
      <c r="P189" s="207">
        <v>0</v>
      </c>
      <c r="Q189" s="208">
        <v>5.32</v>
      </c>
      <c r="R189" s="8">
        <f t="shared" si="17"/>
        <v>5.32</v>
      </c>
      <c r="AD189" s="18"/>
    </row>
    <row r="190" spans="1:30" ht="24" customHeight="1" x14ac:dyDescent="0.4">
      <c r="A190" s="10">
        <v>186</v>
      </c>
      <c r="B190" s="4">
        <v>5930001967</v>
      </c>
      <c r="C190" s="148" t="s">
        <v>2494</v>
      </c>
      <c r="D190" s="5" t="s">
        <v>3808</v>
      </c>
      <c r="E190" s="150" t="s">
        <v>2842</v>
      </c>
      <c r="F190" s="32" t="s">
        <v>3927</v>
      </c>
      <c r="G190" s="2">
        <v>0</v>
      </c>
      <c r="H190" s="7">
        <v>0</v>
      </c>
      <c r="I190" s="144">
        <v>3</v>
      </c>
      <c r="J190" s="7">
        <v>4</v>
      </c>
      <c r="K190" s="8">
        <f t="shared" si="12"/>
        <v>12</v>
      </c>
      <c r="L190" s="8">
        <f t="shared" si="13"/>
        <v>0.84000000000000008</v>
      </c>
      <c r="M190" s="8">
        <f t="shared" si="14"/>
        <v>12.84</v>
      </c>
      <c r="N190" s="8">
        <f t="shared" si="15"/>
        <v>12.84</v>
      </c>
      <c r="O190" s="220">
        <f t="shared" si="16"/>
        <v>12.84</v>
      </c>
      <c r="P190" s="207">
        <v>0</v>
      </c>
      <c r="Q190" s="208">
        <v>0.84</v>
      </c>
      <c r="R190" s="8">
        <f t="shared" si="17"/>
        <v>0.84</v>
      </c>
      <c r="AD190" s="18"/>
    </row>
    <row r="191" spans="1:30" ht="24" customHeight="1" x14ac:dyDescent="0.4">
      <c r="A191" s="10">
        <v>187</v>
      </c>
      <c r="B191" s="4">
        <v>5930001968</v>
      </c>
      <c r="C191" s="148" t="s">
        <v>2490</v>
      </c>
      <c r="D191" s="5" t="s">
        <v>3948</v>
      </c>
      <c r="E191" s="150" t="s">
        <v>2838</v>
      </c>
      <c r="F191" s="32" t="s">
        <v>3927</v>
      </c>
      <c r="G191" s="2">
        <v>0</v>
      </c>
      <c r="H191" s="7">
        <v>0</v>
      </c>
      <c r="I191" s="144">
        <v>26</v>
      </c>
      <c r="J191" s="7">
        <v>4</v>
      </c>
      <c r="K191" s="8">
        <f t="shared" si="12"/>
        <v>104</v>
      </c>
      <c r="L191" s="8">
        <f t="shared" si="13"/>
        <v>7.2800000000000011</v>
      </c>
      <c r="M191" s="8">
        <f t="shared" si="14"/>
        <v>111.28</v>
      </c>
      <c r="N191" s="8">
        <f t="shared" si="15"/>
        <v>111.28</v>
      </c>
      <c r="O191" s="220">
        <f t="shared" si="16"/>
        <v>111.28</v>
      </c>
      <c r="P191" s="207">
        <v>0</v>
      </c>
      <c r="Q191" s="208">
        <v>7.28</v>
      </c>
      <c r="R191" s="8">
        <f t="shared" si="17"/>
        <v>7.28</v>
      </c>
      <c r="AD191" s="18"/>
    </row>
    <row r="192" spans="1:30" ht="24" customHeight="1" x14ac:dyDescent="0.4">
      <c r="A192" s="10">
        <v>188</v>
      </c>
      <c r="B192" s="4">
        <v>5930001969</v>
      </c>
      <c r="C192" s="148" t="s">
        <v>2495</v>
      </c>
      <c r="D192" s="5" t="s">
        <v>3808</v>
      </c>
      <c r="E192" s="150" t="s">
        <v>2843</v>
      </c>
      <c r="F192" s="3" t="s">
        <v>3927</v>
      </c>
      <c r="G192" s="2">
        <v>0</v>
      </c>
      <c r="H192" s="7">
        <v>0</v>
      </c>
      <c r="I192" s="144">
        <v>15</v>
      </c>
      <c r="J192" s="7">
        <v>4</v>
      </c>
      <c r="K192" s="8">
        <f t="shared" ref="K192:K252" si="18">I192*J192</f>
        <v>60</v>
      </c>
      <c r="L192" s="8">
        <f t="shared" ref="L192:L252" si="19">K192*7%</f>
        <v>4.2</v>
      </c>
      <c r="M192" s="8">
        <f t="shared" ref="M192:M252" si="20">ROUNDUP(K192+L192,2)</f>
        <v>64.2</v>
      </c>
      <c r="N192" s="8">
        <f t="shared" ref="N192:N252" si="21">G192+M192</f>
        <v>64.2</v>
      </c>
      <c r="O192" s="220">
        <f t="shared" si="16"/>
        <v>64.2</v>
      </c>
      <c r="P192" s="207">
        <v>0</v>
      </c>
      <c r="Q192" s="208">
        <v>4.2</v>
      </c>
      <c r="R192" s="8">
        <f t="shared" si="17"/>
        <v>4.2</v>
      </c>
      <c r="AD192" s="18"/>
    </row>
    <row r="193" spans="1:30" ht="24" customHeight="1" x14ac:dyDescent="0.4">
      <c r="A193" s="10">
        <v>189</v>
      </c>
      <c r="B193" s="4">
        <v>5930001970</v>
      </c>
      <c r="C193" s="148" t="s">
        <v>2496</v>
      </c>
      <c r="D193" s="5" t="s">
        <v>3808</v>
      </c>
      <c r="E193" s="150" t="s">
        <v>2844</v>
      </c>
      <c r="F193" s="32" t="s">
        <v>3927</v>
      </c>
      <c r="G193" s="2">
        <v>0</v>
      </c>
      <c r="H193" s="7">
        <v>0</v>
      </c>
      <c r="I193" s="144">
        <v>12</v>
      </c>
      <c r="J193" s="7">
        <v>4</v>
      </c>
      <c r="K193" s="8">
        <f t="shared" si="18"/>
        <v>48</v>
      </c>
      <c r="L193" s="8">
        <f t="shared" si="19"/>
        <v>3.3600000000000003</v>
      </c>
      <c r="M193" s="8">
        <f t="shared" si="20"/>
        <v>51.36</v>
      </c>
      <c r="N193" s="8">
        <f t="shared" si="21"/>
        <v>51.36</v>
      </c>
      <c r="O193" s="220">
        <f t="shared" si="16"/>
        <v>51.36</v>
      </c>
      <c r="P193" s="207">
        <v>0</v>
      </c>
      <c r="Q193" s="208">
        <v>3.36</v>
      </c>
      <c r="R193" s="8">
        <f t="shared" si="17"/>
        <v>3.36</v>
      </c>
      <c r="AD193" s="18"/>
    </row>
    <row r="194" spans="1:30" ht="24" customHeight="1" x14ac:dyDescent="0.4">
      <c r="A194" s="10">
        <v>190</v>
      </c>
      <c r="B194" s="4">
        <v>5930001971</v>
      </c>
      <c r="C194" s="148" t="s">
        <v>2489</v>
      </c>
      <c r="D194" s="5" t="s">
        <v>3809</v>
      </c>
      <c r="E194" s="150" t="s">
        <v>2836</v>
      </c>
      <c r="F194" s="32" t="s">
        <v>3932</v>
      </c>
      <c r="G194" s="2">
        <v>149.80000000000001</v>
      </c>
      <c r="H194" s="7">
        <v>9.8000000000000007</v>
      </c>
      <c r="I194" s="144">
        <v>0</v>
      </c>
      <c r="J194" s="7">
        <v>4</v>
      </c>
      <c r="K194" s="8">
        <f t="shared" si="18"/>
        <v>0</v>
      </c>
      <c r="L194" s="8">
        <f t="shared" si="19"/>
        <v>0</v>
      </c>
      <c r="M194" s="8">
        <f t="shared" si="20"/>
        <v>0</v>
      </c>
      <c r="N194" s="8">
        <f t="shared" si="21"/>
        <v>149.80000000000001</v>
      </c>
      <c r="O194" s="220">
        <f t="shared" si="16"/>
        <v>149.80000000000001</v>
      </c>
      <c r="P194" s="207">
        <v>9.8000000000000007</v>
      </c>
      <c r="Q194" s="208">
        <v>0</v>
      </c>
      <c r="R194" s="8">
        <f t="shared" si="17"/>
        <v>9.8000000000000007</v>
      </c>
      <c r="AD194" s="18"/>
    </row>
    <row r="195" spans="1:30" ht="24" customHeight="1" x14ac:dyDescent="0.4">
      <c r="A195" s="10">
        <v>191</v>
      </c>
      <c r="B195" s="4">
        <v>5930001972</v>
      </c>
      <c r="C195" s="148" t="s">
        <v>2488</v>
      </c>
      <c r="D195" s="5" t="s">
        <v>3949</v>
      </c>
      <c r="E195" s="150" t="s">
        <v>2835</v>
      </c>
      <c r="F195" s="32" t="s">
        <v>3927</v>
      </c>
      <c r="G195" s="2">
        <v>0</v>
      </c>
      <c r="H195" s="7">
        <v>0</v>
      </c>
      <c r="I195" s="144">
        <v>44</v>
      </c>
      <c r="J195" s="7">
        <v>4</v>
      </c>
      <c r="K195" s="8">
        <f t="shared" si="18"/>
        <v>176</v>
      </c>
      <c r="L195" s="8">
        <f t="shared" si="19"/>
        <v>12.32</v>
      </c>
      <c r="M195" s="8">
        <f t="shared" si="20"/>
        <v>188.32</v>
      </c>
      <c r="N195" s="8">
        <f t="shared" si="21"/>
        <v>188.32</v>
      </c>
      <c r="O195" s="220">
        <f t="shared" si="16"/>
        <v>188.32</v>
      </c>
      <c r="P195" s="207">
        <v>0</v>
      </c>
      <c r="Q195" s="208">
        <v>12.32</v>
      </c>
      <c r="R195" s="8">
        <f t="shared" si="17"/>
        <v>12.32</v>
      </c>
      <c r="AD195" s="18"/>
    </row>
    <row r="196" spans="1:30" ht="24" customHeight="1" x14ac:dyDescent="0.4">
      <c r="A196" s="10">
        <v>192</v>
      </c>
      <c r="B196" s="4">
        <v>5930001973</v>
      </c>
      <c r="C196" s="148" t="s">
        <v>2497</v>
      </c>
      <c r="D196" s="5" t="s">
        <v>3810</v>
      </c>
      <c r="E196" s="150" t="s">
        <v>2845</v>
      </c>
      <c r="F196" s="32" t="s">
        <v>3927</v>
      </c>
      <c r="G196" s="2">
        <v>0</v>
      </c>
      <c r="H196" s="7">
        <v>0</v>
      </c>
      <c r="I196" s="144">
        <v>12</v>
      </c>
      <c r="J196" s="7">
        <v>4</v>
      </c>
      <c r="K196" s="8">
        <f t="shared" si="18"/>
        <v>48</v>
      </c>
      <c r="L196" s="8">
        <f t="shared" si="19"/>
        <v>3.3600000000000003</v>
      </c>
      <c r="M196" s="8">
        <f t="shared" si="20"/>
        <v>51.36</v>
      </c>
      <c r="N196" s="8">
        <f t="shared" si="21"/>
        <v>51.36</v>
      </c>
      <c r="O196" s="220">
        <f t="shared" si="16"/>
        <v>51.36</v>
      </c>
      <c r="P196" s="207">
        <v>0</v>
      </c>
      <c r="Q196" s="208">
        <v>3.36</v>
      </c>
      <c r="R196" s="8">
        <f t="shared" si="17"/>
        <v>3.36</v>
      </c>
      <c r="AD196" s="18"/>
    </row>
    <row r="197" spans="1:30" ht="24" customHeight="1" x14ac:dyDescent="0.4">
      <c r="A197" s="10">
        <v>193</v>
      </c>
      <c r="B197" s="4">
        <v>5930001974</v>
      </c>
      <c r="C197" s="148" t="s">
        <v>2487</v>
      </c>
      <c r="D197" s="5" t="s">
        <v>3811</v>
      </c>
      <c r="E197" s="150" t="s">
        <v>2834</v>
      </c>
      <c r="F197" s="32" t="s">
        <v>3927</v>
      </c>
      <c r="G197" s="2">
        <v>0</v>
      </c>
      <c r="H197" s="7">
        <v>0</v>
      </c>
      <c r="I197" s="144">
        <v>15</v>
      </c>
      <c r="J197" s="7">
        <v>4</v>
      </c>
      <c r="K197" s="8">
        <f t="shared" si="18"/>
        <v>60</v>
      </c>
      <c r="L197" s="8">
        <f t="shared" si="19"/>
        <v>4.2</v>
      </c>
      <c r="M197" s="8">
        <f t="shared" si="20"/>
        <v>64.2</v>
      </c>
      <c r="N197" s="8">
        <f t="shared" si="21"/>
        <v>64.2</v>
      </c>
      <c r="O197" s="220">
        <f t="shared" si="16"/>
        <v>64.2</v>
      </c>
      <c r="P197" s="207">
        <v>0</v>
      </c>
      <c r="Q197" s="208">
        <v>4.2</v>
      </c>
      <c r="R197" s="8">
        <f t="shared" si="17"/>
        <v>4.2</v>
      </c>
      <c r="AD197" s="18"/>
    </row>
    <row r="198" spans="1:30" ht="24" customHeight="1" x14ac:dyDescent="0.4">
      <c r="A198" s="10">
        <v>194</v>
      </c>
      <c r="B198" s="4">
        <v>5930001975</v>
      </c>
      <c r="C198" s="148" t="s">
        <v>2499</v>
      </c>
      <c r="D198" s="5" t="s">
        <v>3950</v>
      </c>
      <c r="E198" s="150" t="s">
        <v>2847</v>
      </c>
      <c r="F198" s="32" t="s">
        <v>3927</v>
      </c>
      <c r="G198" s="2">
        <v>0</v>
      </c>
      <c r="H198" s="7">
        <v>0</v>
      </c>
      <c r="I198" s="144">
        <v>7</v>
      </c>
      <c r="J198" s="7">
        <v>4</v>
      </c>
      <c r="K198" s="8">
        <f t="shared" si="18"/>
        <v>28</v>
      </c>
      <c r="L198" s="8">
        <f t="shared" si="19"/>
        <v>1.9600000000000002</v>
      </c>
      <c r="M198" s="8">
        <f t="shared" si="20"/>
        <v>29.96</v>
      </c>
      <c r="N198" s="8">
        <f t="shared" si="21"/>
        <v>29.96</v>
      </c>
      <c r="O198" s="220">
        <f t="shared" ref="O198:O261" si="22">N198</f>
        <v>29.96</v>
      </c>
      <c r="P198" s="207">
        <v>0</v>
      </c>
      <c r="Q198" s="208">
        <v>1.96</v>
      </c>
      <c r="R198" s="8">
        <f t="shared" ref="R198:R261" si="23">SUM(P198:Q198)</f>
        <v>1.96</v>
      </c>
      <c r="AD198" s="18"/>
    </row>
    <row r="199" spans="1:30" ht="24" customHeight="1" x14ac:dyDescent="0.4">
      <c r="A199" s="10">
        <v>195</v>
      </c>
      <c r="B199" s="4">
        <v>5930001976</v>
      </c>
      <c r="C199" s="148" t="s">
        <v>2486</v>
      </c>
      <c r="D199" s="5" t="s">
        <v>3951</v>
      </c>
      <c r="E199" s="150" t="s">
        <v>2833</v>
      </c>
      <c r="F199" s="32" t="s">
        <v>3927</v>
      </c>
      <c r="G199" s="2">
        <v>0</v>
      </c>
      <c r="H199" s="7">
        <v>0</v>
      </c>
      <c r="I199" s="144">
        <v>8</v>
      </c>
      <c r="J199" s="7">
        <v>4</v>
      </c>
      <c r="K199" s="8">
        <f t="shared" si="18"/>
        <v>32</v>
      </c>
      <c r="L199" s="8">
        <f t="shared" si="19"/>
        <v>2.2400000000000002</v>
      </c>
      <c r="M199" s="8">
        <f t="shared" si="20"/>
        <v>34.24</v>
      </c>
      <c r="N199" s="8">
        <f t="shared" si="21"/>
        <v>34.24</v>
      </c>
      <c r="O199" s="220">
        <f t="shared" si="22"/>
        <v>34.24</v>
      </c>
      <c r="P199" s="207">
        <v>0</v>
      </c>
      <c r="Q199" s="208">
        <v>2.2400000000000002</v>
      </c>
      <c r="R199" s="8">
        <f t="shared" si="23"/>
        <v>2.2400000000000002</v>
      </c>
      <c r="AD199" s="18"/>
    </row>
    <row r="200" spans="1:30" ht="24" customHeight="1" x14ac:dyDescent="0.4">
      <c r="A200" s="10">
        <v>196</v>
      </c>
      <c r="B200" s="4">
        <v>5930001977</v>
      </c>
      <c r="C200" s="148" t="s">
        <v>2500</v>
      </c>
      <c r="D200" s="5" t="s">
        <v>3952</v>
      </c>
      <c r="E200" s="150" t="s">
        <v>2848</v>
      </c>
      <c r="F200" s="32" t="s">
        <v>3930</v>
      </c>
      <c r="G200" s="2">
        <v>132.68</v>
      </c>
      <c r="H200" s="7">
        <v>8.68</v>
      </c>
      <c r="I200" s="144">
        <v>35</v>
      </c>
      <c r="J200" s="7">
        <v>4</v>
      </c>
      <c r="K200" s="8">
        <f t="shared" si="18"/>
        <v>140</v>
      </c>
      <c r="L200" s="8">
        <f t="shared" si="19"/>
        <v>9.8000000000000007</v>
      </c>
      <c r="M200" s="8">
        <f t="shared" si="20"/>
        <v>149.80000000000001</v>
      </c>
      <c r="N200" s="8">
        <f t="shared" si="21"/>
        <v>282.48</v>
      </c>
      <c r="O200" s="220">
        <f t="shared" si="22"/>
        <v>282.48</v>
      </c>
      <c r="P200" s="207">
        <v>8.68</v>
      </c>
      <c r="Q200" s="208">
        <v>9.8000000000000007</v>
      </c>
      <c r="R200" s="8">
        <f t="shared" si="23"/>
        <v>18.48</v>
      </c>
      <c r="AD200" s="18"/>
    </row>
    <row r="201" spans="1:30" ht="24" customHeight="1" x14ac:dyDescent="0.4">
      <c r="A201" s="10">
        <v>197</v>
      </c>
      <c r="B201" s="4">
        <v>5930001978</v>
      </c>
      <c r="C201" s="148" t="s">
        <v>2501</v>
      </c>
      <c r="D201" s="5" t="s">
        <v>3953</v>
      </c>
      <c r="E201" s="150" t="s">
        <v>2849</v>
      </c>
      <c r="F201" s="32" t="s">
        <v>3924</v>
      </c>
      <c r="G201" s="2">
        <v>1121.3599999999999</v>
      </c>
      <c r="H201" s="7">
        <v>73.36</v>
      </c>
      <c r="I201" s="144">
        <v>28</v>
      </c>
      <c r="J201" s="7">
        <v>4</v>
      </c>
      <c r="K201" s="8">
        <f t="shared" si="18"/>
        <v>112</v>
      </c>
      <c r="L201" s="8">
        <f t="shared" si="19"/>
        <v>7.8400000000000007</v>
      </c>
      <c r="M201" s="8">
        <f t="shared" si="20"/>
        <v>119.84</v>
      </c>
      <c r="N201" s="8">
        <f t="shared" si="21"/>
        <v>1241.1999999999998</v>
      </c>
      <c r="O201" s="220">
        <f t="shared" si="22"/>
        <v>1241.1999999999998</v>
      </c>
      <c r="P201" s="207">
        <v>73.36</v>
      </c>
      <c r="Q201" s="208">
        <v>7.84</v>
      </c>
      <c r="R201" s="8">
        <f t="shared" si="23"/>
        <v>81.2</v>
      </c>
      <c r="AD201" s="18"/>
    </row>
    <row r="202" spans="1:30" ht="24" customHeight="1" x14ac:dyDescent="0.4">
      <c r="A202" s="10">
        <v>198</v>
      </c>
      <c r="B202" s="4">
        <v>5930001979</v>
      </c>
      <c r="C202" s="148" t="s">
        <v>2485</v>
      </c>
      <c r="D202" s="5" t="s">
        <v>3728</v>
      </c>
      <c r="E202" s="150" t="s">
        <v>2832</v>
      </c>
      <c r="F202" s="32" t="s">
        <v>3927</v>
      </c>
      <c r="G202" s="2">
        <v>0</v>
      </c>
      <c r="H202" s="7">
        <v>0</v>
      </c>
      <c r="I202" s="144">
        <v>5</v>
      </c>
      <c r="J202" s="7">
        <v>4</v>
      </c>
      <c r="K202" s="8">
        <f t="shared" si="18"/>
        <v>20</v>
      </c>
      <c r="L202" s="8">
        <f t="shared" si="19"/>
        <v>1.4000000000000001</v>
      </c>
      <c r="M202" s="8">
        <f t="shared" si="20"/>
        <v>21.4</v>
      </c>
      <c r="N202" s="8">
        <f t="shared" si="21"/>
        <v>21.4</v>
      </c>
      <c r="O202" s="220">
        <f t="shared" si="22"/>
        <v>21.4</v>
      </c>
      <c r="P202" s="207">
        <v>0</v>
      </c>
      <c r="Q202" s="208">
        <v>1.4</v>
      </c>
      <c r="R202" s="8">
        <f t="shared" si="23"/>
        <v>1.4</v>
      </c>
      <c r="AD202" s="18"/>
    </row>
    <row r="203" spans="1:30" ht="24" customHeight="1" x14ac:dyDescent="0.4">
      <c r="A203" s="10">
        <v>199</v>
      </c>
      <c r="B203" s="4">
        <v>5930001980</v>
      </c>
      <c r="C203" s="148" t="s">
        <v>2484</v>
      </c>
      <c r="D203" s="5" t="s">
        <v>3816</v>
      </c>
      <c r="E203" s="150" t="s">
        <v>2831</v>
      </c>
      <c r="F203" s="32" t="s">
        <v>3924</v>
      </c>
      <c r="G203" s="2">
        <v>881.68</v>
      </c>
      <c r="H203" s="7">
        <v>57.68</v>
      </c>
      <c r="I203" s="144">
        <v>21</v>
      </c>
      <c r="J203" s="7">
        <v>4</v>
      </c>
      <c r="K203" s="8">
        <f t="shared" si="18"/>
        <v>84</v>
      </c>
      <c r="L203" s="8">
        <f t="shared" si="19"/>
        <v>5.8800000000000008</v>
      </c>
      <c r="M203" s="8">
        <f t="shared" si="20"/>
        <v>89.88</v>
      </c>
      <c r="N203" s="8">
        <f t="shared" si="21"/>
        <v>971.56</v>
      </c>
      <c r="O203" s="220">
        <f t="shared" si="22"/>
        <v>971.56</v>
      </c>
      <c r="P203" s="207">
        <v>57.68</v>
      </c>
      <c r="Q203" s="208">
        <v>5.88</v>
      </c>
      <c r="R203" s="8">
        <f t="shared" si="23"/>
        <v>63.56</v>
      </c>
      <c r="AD203" s="18"/>
    </row>
    <row r="204" spans="1:30" ht="24" customHeight="1" x14ac:dyDescent="0.4">
      <c r="A204" s="10">
        <v>200</v>
      </c>
      <c r="B204" s="4">
        <v>5930001981</v>
      </c>
      <c r="C204" s="148" t="s">
        <v>2537</v>
      </c>
      <c r="D204" s="5" t="s">
        <v>2901</v>
      </c>
      <c r="E204" s="150" t="s">
        <v>2902</v>
      </c>
      <c r="F204" s="32" t="s">
        <v>3924</v>
      </c>
      <c r="G204" s="2">
        <v>2747.76</v>
      </c>
      <c r="H204" s="7">
        <v>179.76</v>
      </c>
      <c r="I204" s="144">
        <v>91</v>
      </c>
      <c r="J204" s="7">
        <v>4</v>
      </c>
      <c r="K204" s="8">
        <f t="shared" si="18"/>
        <v>364</v>
      </c>
      <c r="L204" s="8">
        <f t="shared" si="19"/>
        <v>25.480000000000004</v>
      </c>
      <c r="M204" s="8">
        <f t="shared" si="20"/>
        <v>389.48</v>
      </c>
      <c r="N204" s="8">
        <f t="shared" si="21"/>
        <v>3137.2400000000002</v>
      </c>
      <c r="O204" s="220">
        <f t="shared" si="22"/>
        <v>3137.2400000000002</v>
      </c>
      <c r="P204" s="207">
        <v>179.76</v>
      </c>
      <c r="Q204" s="208">
        <v>25.48</v>
      </c>
      <c r="R204" s="8">
        <f t="shared" si="23"/>
        <v>205.23999999999998</v>
      </c>
      <c r="AD204" s="18"/>
    </row>
    <row r="205" spans="1:30" ht="24" customHeight="1" x14ac:dyDescent="0.4">
      <c r="A205" s="10">
        <v>201</v>
      </c>
      <c r="B205" s="4">
        <v>5930001982</v>
      </c>
      <c r="C205" s="148" t="s">
        <v>2443</v>
      </c>
      <c r="D205" s="5" t="s">
        <v>2780</v>
      </c>
      <c r="E205" s="150" t="s">
        <v>2781</v>
      </c>
      <c r="F205" s="32" t="s">
        <v>3924</v>
      </c>
      <c r="G205" s="2">
        <v>1634.96</v>
      </c>
      <c r="H205" s="7">
        <v>106.96</v>
      </c>
      <c r="I205" s="144">
        <v>62</v>
      </c>
      <c r="J205" s="7">
        <v>4</v>
      </c>
      <c r="K205" s="8">
        <f t="shared" si="18"/>
        <v>248</v>
      </c>
      <c r="L205" s="8">
        <f t="shared" si="19"/>
        <v>17.360000000000003</v>
      </c>
      <c r="M205" s="8">
        <f t="shared" si="20"/>
        <v>265.36</v>
      </c>
      <c r="N205" s="8">
        <f t="shared" si="21"/>
        <v>1900.3200000000002</v>
      </c>
      <c r="O205" s="220">
        <f t="shared" si="22"/>
        <v>1900.3200000000002</v>
      </c>
      <c r="P205" s="207">
        <v>106.96</v>
      </c>
      <c r="Q205" s="208">
        <v>17.36</v>
      </c>
      <c r="R205" s="8">
        <f t="shared" si="23"/>
        <v>124.32</v>
      </c>
      <c r="AD205" s="18"/>
    </row>
    <row r="206" spans="1:30" ht="24" customHeight="1" x14ac:dyDescent="0.4">
      <c r="A206" s="10">
        <v>202</v>
      </c>
      <c r="B206" s="4">
        <v>5930001983</v>
      </c>
      <c r="C206" s="148" t="s">
        <v>2458</v>
      </c>
      <c r="D206" s="5" t="s">
        <v>3817</v>
      </c>
      <c r="E206" s="150" t="s">
        <v>2799</v>
      </c>
      <c r="F206" s="32" t="s">
        <v>3926</v>
      </c>
      <c r="G206" s="2">
        <v>8.56</v>
      </c>
      <c r="H206" s="7">
        <v>0.56000000000000005</v>
      </c>
      <c r="I206" s="144">
        <v>0</v>
      </c>
      <c r="J206" s="7">
        <v>4</v>
      </c>
      <c r="K206" s="8">
        <f t="shared" si="18"/>
        <v>0</v>
      </c>
      <c r="L206" s="8">
        <f t="shared" si="19"/>
        <v>0</v>
      </c>
      <c r="M206" s="8">
        <f t="shared" si="20"/>
        <v>0</v>
      </c>
      <c r="N206" s="8">
        <f t="shared" si="21"/>
        <v>8.56</v>
      </c>
      <c r="O206" s="220">
        <f t="shared" si="22"/>
        <v>8.56</v>
      </c>
      <c r="P206" s="207">
        <v>0.56000000000000005</v>
      </c>
      <c r="Q206" s="208">
        <v>0</v>
      </c>
      <c r="R206" s="8">
        <f t="shared" si="23"/>
        <v>0.56000000000000005</v>
      </c>
      <c r="AD206" s="18"/>
    </row>
    <row r="207" spans="1:30" ht="24" customHeight="1" x14ac:dyDescent="0.4">
      <c r="A207" s="10">
        <v>203</v>
      </c>
      <c r="B207" s="4">
        <v>5930001984</v>
      </c>
      <c r="C207" s="148" t="s">
        <v>2604</v>
      </c>
      <c r="D207" s="5" t="s">
        <v>2995</v>
      </c>
      <c r="E207" s="150" t="s">
        <v>2799</v>
      </c>
      <c r="F207" s="32" t="s">
        <v>3924</v>
      </c>
      <c r="G207" s="2">
        <v>1664.92</v>
      </c>
      <c r="H207" s="7">
        <v>108.92</v>
      </c>
      <c r="I207" s="144">
        <v>51</v>
      </c>
      <c r="J207" s="7">
        <v>4</v>
      </c>
      <c r="K207" s="8">
        <f t="shared" si="18"/>
        <v>204</v>
      </c>
      <c r="L207" s="8">
        <f t="shared" si="19"/>
        <v>14.280000000000001</v>
      </c>
      <c r="M207" s="8">
        <f t="shared" si="20"/>
        <v>218.28</v>
      </c>
      <c r="N207" s="8">
        <f t="shared" si="21"/>
        <v>1883.2</v>
      </c>
      <c r="O207" s="220">
        <f t="shared" si="22"/>
        <v>1883.2</v>
      </c>
      <c r="P207" s="207">
        <v>108.92</v>
      </c>
      <c r="Q207" s="208">
        <v>14.28</v>
      </c>
      <c r="R207" s="8">
        <f t="shared" si="23"/>
        <v>123.2</v>
      </c>
      <c r="AD207" s="18"/>
    </row>
    <row r="208" spans="1:30" ht="24" customHeight="1" x14ac:dyDescent="0.4">
      <c r="A208" s="10">
        <v>204</v>
      </c>
      <c r="B208" s="4">
        <v>5930001985</v>
      </c>
      <c r="C208" s="148" t="s">
        <v>2457</v>
      </c>
      <c r="D208" s="5" t="s">
        <v>3956</v>
      </c>
      <c r="E208" s="150" t="s">
        <v>2798</v>
      </c>
      <c r="F208" s="32" t="s">
        <v>3930</v>
      </c>
      <c r="G208" s="2">
        <v>8.56</v>
      </c>
      <c r="H208" s="7">
        <v>0.56000000000000005</v>
      </c>
      <c r="I208" s="144">
        <v>3</v>
      </c>
      <c r="J208" s="7">
        <v>4</v>
      </c>
      <c r="K208" s="8">
        <f t="shared" si="18"/>
        <v>12</v>
      </c>
      <c r="L208" s="8">
        <f t="shared" si="19"/>
        <v>0.84000000000000008</v>
      </c>
      <c r="M208" s="8">
        <f t="shared" si="20"/>
        <v>12.84</v>
      </c>
      <c r="N208" s="8">
        <f t="shared" si="21"/>
        <v>21.4</v>
      </c>
      <c r="O208" s="220">
        <f t="shared" si="22"/>
        <v>21.4</v>
      </c>
      <c r="P208" s="207">
        <v>0.56000000000000005</v>
      </c>
      <c r="Q208" s="208">
        <v>0.84</v>
      </c>
      <c r="R208" s="8">
        <f t="shared" si="23"/>
        <v>1.4</v>
      </c>
      <c r="AD208" s="18"/>
    </row>
    <row r="209" spans="1:30" ht="24" customHeight="1" x14ac:dyDescent="0.4">
      <c r="A209" s="10">
        <v>205</v>
      </c>
      <c r="B209" s="4">
        <v>5930001986</v>
      </c>
      <c r="C209" s="148" t="s">
        <v>2456</v>
      </c>
      <c r="D209" s="5" t="s">
        <v>2683</v>
      </c>
      <c r="E209" s="150" t="s">
        <v>2797</v>
      </c>
      <c r="F209" s="32" t="s">
        <v>3932</v>
      </c>
      <c r="G209" s="2">
        <v>436.56</v>
      </c>
      <c r="H209" s="7">
        <v>28.56</v>
      </c>
      <c r="I209" s="144">
        <v>20</v>
      </c>
      <c r="J209" s="7">
        <v>4</v>
      </c>
      <c r="K209" s="8">
        <f t="shared" si="18"/>
        <v>80</v>
      </c>
      <c r="L209" s="8">
        <f t="shared" si="19"/>
        <v>5.6000000000000005</v>
      </c>
      <c r="M209" s="8">
        <f t="shared" si="20"/>
        <v>85.6</v>
      </c>
      <c r="N209" s="8">
        <f t="shared" si="21"/>
        <v>522.16</v>
      </c>
      <c r="O209" s="220">
        <f t="shared" si="22"/>
        <v>522.16</v>
      </c>
      <c r="P209" s="207">
        <v>28.56</v>
      </c>
      <c r="Q209" s="208">
        <v>5.6</v>
      </c>
      <c r="R209" s="8">
        <f t="shared" si="23"/>
        <v>34.159999999999997</v>
      </c>
      <c r="AD209" s="18"/>
    </row>
    <row r="210" spans="1:30" ht="24" customHeight="1" x14ac:dyDescent="0.4">
      <c r="A210" s="10">
        <v>206</v>
      </c>
      <c r="B210" s="4">
        <v>5930001987</v>
      </c>
      <c r="C210" s="148" t="s">
        <v>2454</v>
      </c>
      <c r="D210" s="5" t="s">
        <v>3957</v>
      </c>
      <c r="E210" s="150" t="s">
        <v>2794</v>
      </c>
      <c r="F210" s="32" t="s">
        <v>3933</v>
      </c>
      <c r="G210" s="2">
        <v>402.32</v>
      </c>
      <c r="H210" s="7">
        <v>26.32</v>
      </c>
      <c r="I210" s="144">
        <v>51</v>
      </c>
      <c r="J210" s="7">
        <v>4</v>
      </c>
      <c r="K210" s="8">
        <f t="shared" si="18"/>
        <v>204</v>
      </c>
      <c r="L210" s="8">
        <f t="shared" si="19"/>
        <v>14.280000000000001</v>
      </c>
      <c r="M210" s="8">
        <f t="shared" si="20"/>
        <v>218.28</v>
      </c>
      <c r="N210" s="8">
        <f t="shared" si="21"/>
        <v>620.6</v>
      </c>
      <c r="O210" s="220">
        <f t="shared" si="22"/>
        <v>620.6</v>
      </c>
      <c r="P210" s="207">
        <v>26.32</v>
      </c>
      <c r="Q210" s="208">
        <v>14.28</v>
      </c>
      <c r="R210" s="8">
        <f t="shared" si="23"/>
        <v>40.6</v>
      </c>
      <c r="AD210" s="18"/>
    </row>
    <row r="211" spans="1:30" ht="24" customHeight="1" x14ac:dyDescent="0.4">
      <c r="A211" s="10">
        <v>207</v>
      </c>
      <c r="B211" s="4">
        <v>5930001988</v>
      </c>
      <c r="C211" s="148" t="s">
        <v>2606</v>
      </c>
      <c r="D211" s="5" t="s">
        <v>2996</v>
      </c>
      <c r="E211" s="150" t="s">
        <v>2998</v>
      </c>
      <c r="F211" s="32" t="s">
        <v>3924</v>
      </c>
      <c r="G211" s="2">
        <v>1292.56</v>
      </c>
      <c r="H211" s="7">
        <v>84.56</v>
      </c>
      <c r="I211" s="144">
        <v>47</v>
      </c>
      <c r="J211" s="7">
        <v>4</v>
      </c>
      <c r="K211" s="8">
        <f t="shared" si="18"/>
        <v>188</v>
      </c>
      <c r="L211" s="8">
        <f t="shared" si="19"/>
        <v>13.160000000000002</v>
      </c>
      <c r="M211" s="8">
        <f t="shared" si="20"/>
        <v>201.16</v>
      </c>
      <c r="N211" s="8">
        <f t="shared" si="21"/>
        <v>1493.72</v>
      </c>
      <c r="O211" s="220">
        <f t="shared" si="22"/>
        <v>1493.72</v>
      </c>
      <c r="P211" s="207">
        <v>84.56</v>
      </c>
      <c r="Q211" s="208">
        <v>13.16</v>
      </c>
      <c r="R211" s="8">
        <f t="shared" si="23"/>
        <v>97.72</v>
      </c>
      <c r="AD211" s="18"/>
    </row>
    <row r="212" spans="1:30" ht="24" customHeight="1" x14ac:dyDescent="0.4">
      <c r="A212" s="10">
        <v>208</v>
      </c>
      <c r="B212" s="4">
        <v>5930001989</v>
      </c>
      <c r="C212" s="148" t="s">
        <v>2453</v>
      </c>
      <c r="D212" s="5" t="s">
        <v>1421</v>
      </c>
      <c r="E212" s="150" t="s">
        <v>3958</v>
      </c>
      <c r="F212" s="32" t="s">
        <v>3927</v>
      </c>
      <c r="G212" s="2">
        <v>0</v>
      </c>
      <c r="H212" s="7">
        <v>0</v>
      </c>
      <c r="I212" s="144">
        <v>21</v>
      </c>
      <c r="J212" s="7">
        <v>4</v>
      </c>
      <c r="K212" s="8">
        <f t="shared" si="18"/>
        <v>84</v>
      </c>
      <c r="L212" s="8">
        <f t="shared" si="19"/>
        <v>5.8800000000000008</v>
      </c>
      <c r="M212" s="8">
        <f t="shared" si="20"/>
        <v>89.88</v>
      </c>
      <c r="N212" s="8">
        <f t="shared" si="21"/>
        <v>89.88</v>
      </c>
      <c r="O212" s="220">
        <f t="shared" si="22"/>
        <v>89.88</v>
      </c>
      <c r="P212" s="207">
        <v>0</v>
      </c>
      <c r="Q212" s="208">
        <v>5.88</v>
      </c>
      <c r="R212" s="8">
        <f t="shared" si="23"/>
        <v>5.88</v>
      </c>
      <c r="AD212" s="18"/>
    </row>
    <row r="213" spans="1:30" ht="24" customHeight="1" x14ac:dyDescent="0.4">
      <c r="A213" s="10">
        <v>209</v>
      </c>
      <c r="B213" s="4">
        <v>5930001990</v>
      </c>
      <c r="C213" s="148" t="s">
        <v>2452</v>
      </c>
      <c r="D213" s="5" t="s">
        <v>3818</v>
      </c>
      <c r="E213" s="150" t="s">
        <v>2791</v>
      </c>
      <c r="F213" s="32" t="s">
        <v>3927</v>
      </c>
      <c r="G213" s="2">
        <v>0</v>
      </c>
      <c r="H213" s="7">
        <v>0</v>
      </c>
      <c r="I213" s="144">
        <v>6</v>
      </c>
      <c r="J213" s="7">
        <v>4</v>
      </c>
      <c r="K213" s="8">
        <f t="shared" si="18"/>
        <v>24</v>
      </c>
      <c r="L213" s="8">
        <f t="shared" si="19"/>
        <v>1.6800000000000002</v>
      </c>
      <c r="M213" s="8">
        <f t="shared" si="20"/>
        <v>25.68</v>
      </c>
      <c r="N213" s="8">
        <f t="shared" si="21"/>
        <v>25.68</v>
      </c>
      <c r="O213" s="220">
        <f t="shared" si="22"/>
        <v>25.68</v>
      </c>
      <c r="P213" s="207">
        <v>0</v>
      </c>
      <c r="Q213" s="208">
        <v>1.68</v>
      </c>
      <c r="R213" s="8">
        <f t="shared" si="23"/>
        <v>1.68</v>
      </c>
      <c r="AD213" s="18"/>
    </row>
    <row r="214" spans="1:30" ht="24" customHeight="1" x14ac:dyDescent="0.4">
      <c r="A214" s="10">
        <v>210</v>
      </c>
      <c r="B214" s="4">
        <v>5930001991</v>
      </c>
      <c r="C214" s="148" t="s">
        <v>2451</v>
      </c>
      <c r="D214" s="5" t="s">
        <v>3959</v>
      </c>
      <c r="E214" s="150" t="s">
        <v>2790</v>
      </c>
      <c r="F214" s="32" t="s">
        <v>3930</v>
      </c>
      <c r="G214" s="2">
        <v>115.56</v>
      </c>
      <c r="H214" s="7">
        <v>7.56</v>
      </c>
      <c r="I214" s="144">
        <v>32</v>
      </c>
      <c r="J214" s="7">
        <v>4</v>
      </c>
      <c r="K214" s="8">
        <f t="shared" si="18"/>
        <v>128</v>
      </c>
      <c r="L214" s="8">
        <f t="shared" si="19"/>
        <v>8.9600000000000009</v>
      </c>
      <c r="M214" s="8">
        <f t="shared" si="20"/>
        <v>136.96</v>
      </c>
      <c r="N214" s="8">
        <f t="shared" si="21"/>
        <v>252.52</v>
      </c>
      <c r="O214" s="220">
        <f t="shared" si="22"/>
        <v>252.52</v>
      </c>
      <c r="P214" s="207">
        <v>7.56</v>
      </c>
      <c r="Q214" s="208">
        <v>8.9600000000000009</v>
      </c>
      <c r="R214" s="8">
        <f t="shared" si="23"/>
        <v>16.52</v>
      </c>
      <c r="AD214" s="18"/>
    </row>
    <row r="215" spans="1:30" ht="24" customHeight="1" x14ac:dyDescent="0.4">
      <c r="A215" s="10">
        <v>211</v>
      </c>
      <c r="B215" s="4">
        <v>5930001992</v>
      </c>
      <c r="C215" s="148" t="s">
        <v>2450</v>
      </c>
      <c r="D215" s="5" t="s">
        <v>3960</v>
      </c>
      <c r="E215" s="150" t="s">
        <v>2789</v>
      </c>
      <c r="F215" s="32" t="s">
        <v>3927</v>
      </c>
      <c r="G215" s="2">
        <v>0</v>
      </c>
      <c r="H215" s="7">
        <v>0</v>
      </c>
      <c r="I215" s="144">
        <v>20</v>
      </c>
      <c r="J215" s="7">
        <v>4</v>
      </c>
      <c r="K215" s="8">
        <f t="shared" si="18"/>
        <v>80</v>
      </c>
      <c r="L215" s="8">
        <f t="shared" si="19"/>
        <v>5.6000000000000005</v>
      </c>
      <c r="M215" s="8">
        <f t="shared" si="20"/>
        <v>85.6</v>
      </c>
      <c r="N215" s="8">
        <f t="shared" si="21"/>
        <v>85.6</v>
      </c>
      <c r="O215" s="220">
        <f t="shared" si="22"/>
        <v>85.6</v>
      </c>
      <c r="P215" s="207">
        <v>0</v>
      </c>
      <c r="Q215" s="208">
        <v>5.6</v>
      </c>
      <c r="R215" s="8">
        <f t="shared" si="23"/>
        <v>5.6</v>
      </c>
      <c r="AD215" s="18"/>
    </row>
    <row r="216" spans="1:30" ht="24" customHeight="1" x14ac:dyDescent="0.4">
      <c r="A216" s="10">
        <v>212</v>
      </c>
      <c r="B216" s="4">
        <v>5930001993</v>
      </c>
      <c r="C216" s="148" t="s">
        <v>2449</v>
      </c>
      <c r="D216" s="5" t="s">
        <v>3961</v>
      </c>
      <c r="E216" s="150" t="s">
        <v>2787</v>
      </c>
      <c r="F216" s="32" t="s">
        <v>3930</v>
      </c>
      <c r="G216" s="2">
        <v>119.84</v>
      </c>
      <c r="H216" s="7">
        <v>7.84</v>
      </c>
      <c r="I216" s="144">
        <v>34</v>
      </c>
      <c r="J216" s="7">
        <v>4</v>
      </c>
      <c r="K216" s="8">
        <f t="shared" si="18"/>
        <v>136</v>
      </c>
      <c r="L216" s="8">
        <f t="shared" si="19"/>
        <v>9.5200000000000014</v>
      </c>
      <c r="M216" s="8">
        <f t="shared" si="20"/>
        <v>145.52000000000001</v>
      </c>
      <c r="N216" s="8">
        <f t="shared" si="21"/>
        <v>265.36</v>
      </c>
      <c r="O216" s="220">
        <f t="shared" si="22"/>
        <v>265.36</v>
      </c>
      <c r="P216" s="207">
        <v>7.84</v>
      </c>
      <c r="Q216" s="208">
        <v>9.52</v>
      </c>
      <c r="R216" s="8">
        <f t="shared" si="23"/>
        <v>17.36</v>
      </c>
      <c r="AD216" s="18"/>
    </row>
    <row r="217" spans="1:30" ht="24" customHeight="1" x14ac:dyDescent="0.4">
      <c r="A217" s="10">
        <v>213</v>
      </c>
      <c r="B217" s="4">
        <v>5930001994</v>
      </c>
      <c r="C217" s="148" t="s">
        <v>2608</v>
      </c>
      <c r="D217" s="5" t="s">
        <v>3819</v>
      </c>
      <c r="E217" s="150" t="s">
        <v>3001</v>
      </c>
      <c r="F217" s="32" t="s">
        <v>3924</v>
      </c>
      <c r="G217" s="2">
        <v>342.4</v>
      </c>
      <c r="H217" s="7">
        <v>22.4</v>
      </c>
      <c r="I217" s="144">
        <v>12</v>
      </c>
      <c r="J217" s="7">
        <v>4</v>
      </c>
      <c r="K217" s="8">
        <f t="shared" si="18"/>
        <v>48</v>
      </c>
      <c r="L217" s="8">
        <f t="shared" si="19"/>
        <v>3.3600000000000003</v>
      </c>
      <c r="M217" s="8">
        <f t="shared" si="20"/>
        <v>51.36</v>
      </c>
      <c r="N217" s="8">
        <f t="shared" si="21"/>
        <v>393.76</v>
      </c>
      <c r="O217" s="220">
        <f t="shared" si="22"/>
        <v>393.76</v>
      </c>
      <c r="P217" s="207">
        <v>22.4</v>
      </c>
      <c r="Q217" s="208">
        <v>3.36</v>
      </c>
      <c r="R217" s="8">
        <f t="shared" si="23"/>
        <v>25.759999999999998</v>
      </c>
      <c r="AD217" s="18"/>
    </row>
    <row r="218" spans="1:30" ht="24" customHeight="1" x14ac:dyDescent="0.4">
      <c r="A218" s="10">
        <v>214</v>
      </c>
      <c r="B218" s="4">
        <v>5930001995</v>
      </c>
      <c r="C218" s="148" t="s">
        <v>2609</v>
      </c>
      <c r="D218" s="5" t="s">
        <v>3820</v>
      </c>
      <c r="E218" s="150" t="s">
        <v>3002</v>
      </c>
      <c r="F218" s="32" t="s">
        <v>3924</v>
      </c>
      <c r="G218" s="2">
        <v>188.32</v>
      </c>
      <c r="H218" s="7">
        <v>12.32</v>
      </c>
      <c r="I218" s="144">
        <v>10</v>
      </c>
      <c r="J218" s="7">
        <v>4</v>
      </c>
      <c r="K218" s="8">
        <f t="shared" si="18"/>
        <v>40</v>
      </c>
      <c r="L218" s="8">
        <f t="shared" si="19"/>
        <v>2.8000000000000003</v>
      </c>
      <c r="M218" s="8">
        <f t="shared" si="20"/>
        <v>42.8</v>
      </c>
      <c r="N218" s="8">
        <f t="shared" si="21"/>
        <v>231.12</v>
      </c>
      <c r="O218" s="220">
        <f t="shared" si="22"/>
        <v>231.12</v>
      </c>
      <c r="P218" s="207">
        <v>12.32</v>
      </c>
      <c r="Q218" s="208">
        <v>2.8</v>
      </c>
      <c r="R218" s="8">
        <f t="shared" si="23"/>
        <v>15.120000000000001</v>
      </c>
      <c r="AD218" s="18"/>
    </row>
    <row r="219" spans="1:30" ht="24" customHeight="1" x14ac:dyDescent="0.4">
      <c r="A219" s="10">
        <v>215</v>
      </c>
      <c r="B219" s="4">
        <v>5930001996</v>
      </c>
      <c r="C219" s="148" t="s">
        <v>2460</v>
      </c>
      <c r="D219" s="5" t="s">
        <v>3824</v>
      </c>
      <c r="E219" s="150" t="s">
        <v>2801</v>
      </c>
      <c r="F219" s="32" t="s">
        <v>3924</v>
      </c>
      <c r="G219" s="2">
        <v>633.44000000000005</v>
      </c>
      <c r="H219" s="7">
        <v>41.44</v>
      </c>
      <c r="I219" s="144">
        <v>29</v>
      </c>
      <c r="J219" s="7">
        <v>4</v>
      </c>
      <c r="K219" s="8">
        <f t="shared" si="18"/>
        <v>116</v>
      </c>
      <c r="L219" s="8">
        <f t="shared" si="19"/>
        <v>8.120000000000001</v>
      </c>
      <c r="M219" s="8">
        <f t="shared" si="20"/>
        <v>124.12</v>
      </c>
      <c r="N219" s="8">
        <f t="shared" si="21"/>
        <v>757.56000000000006</v>
      </c>
      <c r="O219" s="220">
        <f t="shared" si="22"/>
        <v>757.56000000000006</v>
      </c>
      <c r="P219" s="207">
        <v>41.44</v>
      </c>
      <c r="Q219" s="208">
        <v>8.1199999999999992</v>
      </c>
      <c r="R219" s="8">
        <f t="shared" si="23"/>
        <v>49.559999999999995</v>
      </c>
      <c r="AD219" s="18"/>
    </row>
    <row r="220" spans="1:30" ht="24" customHeight="1" x14ac:dyDescent="0.4">
      <c r="A220" s="10">
        <v>216</v>
      </c>
      <c r="B220" s="4">
        <v>5930001997</v>
      </c>
      <c r="C220" s="148" t="s">
        <v>2432</v>
      </c>
      <c r="D220" s="5" t="s">
        <v>3954</v>
      </c>
      <c r="E220" s="150" t="s">
        <v>2762</v>
      </c>
      <c r="F220" s="32" t="s">
        <v>3930</v>
      </c>
      <c r="G220" s="2">
        <v>132.68</v>
      </c>
      <c r="H220" s="7">
        <v>8.68</v>
      </c>
      <c r="I220" s="144">
        <v>31</v>
      </c>
      <c r="J220" s="7">
        <v>4</v>
      </c>
      <c r="K220" s="8">
        <f t="shared" si="18"/>
        <v>124</v>
      </c>
      <c r="L220" s="8">
        <f t="shared" si="19"/>
        <v>8.6800000000000015</v>
      </c>
      <c r="M220" s="8">
        <f t="shared" si="20"/>
        <v>132.68</v>
      </c>
      <c r="N220" s="8">
        <f t="shared" si="21"/>
        <v>265.36</v>
      </c>
      <c r="O220" s="220">
        <f t="shared" si="22"/>
        <v>265.36</v>
      </c>
      <c r="P220" s="207">
        <v>8.68</v>
      </c>
      <c r="Q220" s="208">
        <v>8.68</v>
      </c>
      <c r="R220" s="8">
        <f t="shared" si="23"/>
        <v>17.36</v>
      </c>
      <c r="AD220" s="18"/>
    </row>
    <row r="221" spans="1:30" ht="24" customHeight="1" x14ac:dyDescent="0.4">
      <c r="A221" s="10">
        <v>217</v>
      </c>
      <c r="B221" s="4">
        <v>5930001998</v>
      </c>
      <c r="C221" s="148" t="s">
        <v>2431</v>
      </c>
      <c r="D221" s="5" t="s">
        <v>1848</v>
      </c>
      <c r="E221" s="150" t="s">
        <v>2760</v>
      </c>
      <c r="F221" s="32" t="s">
        <v>3932</v>
      </c>
      <c r="G221" s="2">
        <v>265.36</v>
      </c>
      <c r="H221" s="7">
        <v>17.36</v>
      </c>
      <c r="I221" s="144">
        <v>6</v>
      </c>
      <c r="J221" s="7">
        <v>4</v>
      </c>
      <c r="K221" s="8">
        <f t="shared" si="18"/>
        <v>24</v>
      </c>
      <c r="L221" s="8">
        <f t="shared" si="19"/>
        <v>1.6800000000000002</v>
      </c>
      <c r="M221" s="8">
        <f t="shared" si="20"/>
        <v>25.68</v>
      </c>
      <c r="N221" s="8">
        <f t="shared" si="21"/>
        <v>291.04000000000002</v>
      </c>
      <c r="O221" s="220">
        <f t="shared" si="22"/>
        <v>291.04000000000002</v>
      </c>
      <c r="P221" s="207">
        <v>17.36</v>
      </c>
      <c r="Q221" s="208">
        <v>1.68</v>
      </c>
      <c r="R221" s="8">
        <f t="shared" si="23"/>
        <v>19.04</v>
      </c>
      <c r="AD221" s="18"/>
    </row>
    <row r="222" spans="1:30" ht="24" customHeight="1" x14ac:dyDescent="0.4">
      <c r="A222" s="10">
        <v>218</v>
      </c>
      <c r="B222" s="4">
        <v>5930001999</v>
      </c>
      <c r="C222" s="148" t="s">
        <v>2428</v>
      </c>
      <c r="D222" s="5" t="s">
        <v>3825</v>
      </c>
      <c r="E222" s="150" t="s">
        <v>2756</v>
      </c>
      <c r="F222" s="32" t="s">
        <v>3927</v>
      </c>
      <c r="G222" s="2">
        <v>0</v>
      </c>
      <c r="H222" s="7">
        <v>0</v>
      </c>
      <c r="I222" s="144">
        <v>9</v>
      </c>
      <c r="J222" s="7">
        <v>4</v>
      </c>
      <c r="K222" s="8">
        <f t="shared" si="18"/>
        <v>36</v>
      </c>
      <c r="L222" s="8">
        <f t="shared" si="19"/>
        <v>2.5200000000000005</v>
      </c>
      <c r="M222" s="8">
        <f t="shared" si="20"/>
        <v>38.520000000000003</v>
      </c>
      <c r="N222" s="8">
        <f t="shared" si="21"/>
        <v>38.520000000000003</v>
      </c>
      <c r="O222" s="220">
        <f t="shared" si="22"/>
        <v>38.520000000000003</v>
      </c>
      <c r="P222" s="207">
        <v>0</v>
      </c>
      <c r="Q222" s="208">
        <v>2.52</v>
      </c>
      <c r="R222" s="8">
        <f t="shared" si="23"/>
        <v>2.52</v>
      </c>
      <c r="AD222" s="18"/>
    </row>
    <row r="223" spans="1:30" ht="24" customHeight="1" x14ac:dyDescent="0.4">
      <c r="A223" s="10">
        <v>219</v>
      </c>
      <c r="B223" s="4">
        <v>5930002000</v>
      </c>
      <c r="C223" s="148" t="s">
        <v>2429</v>
      </c>
      <c r="D223" s="5" t="s">
        <v>2757</v>
      </c>
      <c r="E223" s="150" t="s">
        <v>2758</v>
      </c>
      <c r="F223" s="32" t="s">
        <v>3933</v>
      </c>
      <c r="G223" s="2">
        <v>188.32</v>
      </c>
      <c r="H223" s="7">
        <v>12.32</v>
      </c>
      <c r="I223" s="144">
        <v>20</v>
      </c>
      <c r="J223" s="7">
        <v>4</v>
      </c>
      <c r="K223" s="8">
        <f t="shared" si="18"/>
        <v>80</v>
      </c>
      <c r="L223" s="8">
        <f t="shared" si="19"/>
        <v>5.6000000000000005</v>
      </c>
      <c r="M223" s="8">
        <f t="shared" si="20"/>
        <v>85.6</v>
      </c>
      <c r="N223" s="8">
        <f t="shared" si="21"/>
        <v>273.91999999999996</v>
      </c>
      <c r="O223" s="220">
        <f t="shared" si="22"/>
        <v>273.91999999999996</v>
      </c>
      <c r="P223" s="207">
        <v>12.32</v>
      </c>
      <c r="Q223" s="208">
        <v>5.6</v>
      </c>
      <c r="R223" s="8">
        <f t="shared" si="23"/>
        <v>17.920000000000002</v>
      </c>
      <c r="AD223" s="18"/>
    </row>
    <row r="224" spans="1:30" ht="24" customHeight="1" x14ac:dyDescent="0.4">
      <c r="A224" s="10">
        <v>220</v>
      </c>
      <c r="B224" s="4">
        <v>5930002001</v>
      </c>
      <c r="C224" s="148" t="s">
        <v>2477</v>
      </c>
      <c r="D224" s="5" t="s">
        <v>3826</v>
      </c>
      <c r="E224" s="150" t="s">
        <v>2824</v>
      </c>
      <c r="F224" s="32" t="s">
        <v>3929</v>
      </c>
      <c r="G224" s="2">
        <v>509.32</v>
      </c>
      <c r="H224" s="7">
        <v>33.32</v>
      </c>
      <c r="I224" s="144">
        <v>28</v>
      </c>
      <c r="J224" s="7">
        <v>4</v>
      </c>
      <c r="K224" s="8">
        <f t="shared" si="18"/>
        <v>112</v>
      </c>
      <c r="L224" s="8">
        <f t="shared" si="19"/>
        <v>7.8400000000000007</v>
      </c>
      <c r="M224" s="8">
        <f t="shared" si="20"/>
        <v>119.84</v>
      </c>
      <c r="N224" s="8">
        <f t="shared" si="21"/>
        <v>629.16</v>
      </c>
      <c r="O224" s="220">
        <f t="shared" si="22"/>
        <v>629.16</v>
      </c>
      <c r="P224" s="207">
        <v>33.32</v>
      </c>
      <c r="Q224" s="208">
        <v>7.84</v>
      </c>
      <c r="R224" s="8">
        <f t="shared" si="23"/>
        <v>41.16</v>
      </c>
      <c r="AD224" s="18"/>
    </row>
    <row r="225" spans="1:30" ht="24" customHeight="1" x14ac:dyDescent="0.4">
      <c r="A225" s="10">
        <v>221</v>
      </c>
      <c r="B225" s="4">
        <v>5930002002</v>
      </c>
      <c r="C225" s="148" t="s">
        <v>2430</v>
      </c>
      <c r="D225" s="5" t="s">
        <v>3827</v>
      </c>
      <c r="E225" s="150" t="s">
        <v>2759</v>
      </c>
      <c r="F225" s="32" t="s">
        <v>3930</v>
      </c>
      <c r="G225" s="2">
        <v>171.2</v>
      </c>
      <c r="H225" s="7">
        <v>11.2</v>
      </c>
      <c r="I225" s="144">
        <v>43</v>
      </c>
      <c r="J225" s="7">
        <v>4</v>
      </c>
      <c r="K225" s="8">
        <f t="shared" si="18"/>
        <v>172</v>
      </c>
      <c r="L225" s="8">
        <f t="shared" si="19"/>
        <v>12.040000000000001</v>
      </c>
      <c r="M225" s="8">
        <f t="shared" si="20"/>
        <v>184.04</v>
      </c>
      <c r="N225" s="8">
        <f t="shared" si="21"/>
        <v>355.24</v>
      </c>
      <c r="O225" s="220">
        <f t="shared" si="22"/>
        <v>355.24</v>
      </c>
      <c r="P225" s="207">
        <v>11.2</v>
      </c>
      <c r="Q225" s="208">
        <v>12.04</v>
      </c>
      <c r="R225" s="8">
        <f t="shared" si="23"/>
        <v>23.24</v>
      </c>
      <c r="AD225" s="18"/>
    </row>
    <row r="226" spans="1:30" ht="24" customHeight="1" x14ac:dyDescent="0.4">
      <c r="A226" s="10">
        <v>222</v>
      </c>
      <c r="B226" s="4">
        <v>5930002003</v>
      </c>
      <c r="C226" s="148" t="s">
        <v>2478</v>
      </c>
      <c r="D226" s="5" t="s">
        <v>3828</v>
      </c>
      <c r="E226" s="150" t="s">
        <v>2825</v>
      </c>
      <c r="F226" s="32" t="s">
        <v>3928</v>
      </c>
      <c r="G226" s="2">
        <v>342.4</v>
      </c>
      <c r="H226" s="7">
        <v>22.4</v>
      </c>
      <c r="I226" s="144">
        <v>18</v>
      </c>
      <c r="J226" s="7">
        <v>4</v>
      </c>
      <c r="K226" s="8">
        <f>I226*J226</f>
        <v>72</v>
      </c>
      <c r="L226" s="8">
        <f t="shared" si="19"/>
        <v>5.0400000000000009</v>
      </c>
      <c r="M226" s="8">
        <f t="shared" si="20"/>
        <v>77.040000000000006</v>
      </c>
      <c r="N226" s="8">
        <f t="shared" si="21"/>
        <v>419.44</v>
      </c>
      <c r="O226" s="220">
        <f t="shared" si="22"/>
        <v>419.44</v>
      </c>
      <c r="P226" s="207">
        <v>22.4</v>
      </c>
      <c r="Q226" s="208">
        <v>5.04</v>
      </c>
      <c r="R226" s="8">
        <f t="shared" si="23"/>
        <v>27.439999999999998</v>
      </c>
      <c r="AD226" s="18"/>
    </row>
    <row r="227" spans="1:30" ht="24" customHeight="1" x14ac:dyDescent="0.4">
      <c r="A227" s="10">
        <v>223</v>
      </c>
      <c r="B227" s="4">
        <v>5930002004</v>
      </c>
      <c r="C227" s="148" t="s">
        <v>2480</v>
      </c>
      <c r="D227" s="5" t="s">
        <v>3829</v>
      </c>
      <c r="E227" s="150" t="s">
        <v>2827</v>
      </c>
      <c r="F227" s="32" t="s">
        <v>3927</v>
      </c>
      <c r="G227" s="2">
        <v>0</v>
      </c>
      <c r="H227" s="7">
        <v>0</v>
      </c>
      <c r="I227" s="144">
        <v>15</v>
      </c>
      <c r="J227" s="7">
        <v>4</v>
      </c>
      <c r="K227" s="8">
        <f t="shared" si="18"/>
        <v>60</v>
      </c>
      <c r="L227" s="8">
        <f t="shared" si="19"/>
        <v>4.2</v>
      </c>
      <c r="M227" s="8">
        <f t="shared" si="20"/>
        <v>64.2</v>
      </c>
      <c r="N227" s="8">
        <f t="shared" si="21"/>
        <v>64.2</v>
      </c>
      <c r="O227" s="220">
        <f t="shared" si="22"/>
        <v>64.2</v>
      </c>
      <c r="P227" s="207">
        <v>0</v>
      </c>
      <c r="Q227" s="208">
        <v>4.2</v>
      </c>
      <c r="R227" s="8">
        <f t="shared" si="23"/>
        <v>4.2</v>
      </c>
      <c r="AD227" s="18"/>
    </row>
    <row r="228" spans="1:30" ht="24" customHeight="1" x14ac:dyDescent="0.4">
      <c r="A228" s="10">
        <v>224</v>
      </c>
      <c r="B228" s="4">
        <v>5930002005</v>
      </c>
      <c r="C228" s="148" t="s">
        <v>2481</v>
      </c>
      <c r="D228" s="5" t="s">
        <v>3830</v>
      </c>
      <c r="E228" s="150" t="s">
        <v>2828</v>
      </c>
      <c r="F228" s="32" t="s">
        <v>3927</v>
      </c>
      <c r="G228" s="2">
        <v>0</v>
      </c>
      <c r="H228" s="7">
        <v>0</v>
      </c>
      <c r="I228" s="144">
        <v>38</v>
      </c>
      <c r="J228" s="7">
        <v>4</v>
      </c>
      <c r="K228" s="8">
        <f t="shared" si="18"/>
        <v>152</v>
      </c>
      <c r="L228" s="8">
        <f t="shared" si="19"/>
        <v>10.64</v>
      </c>
      <c r="M228" s="8">
        <f t="shared" si="20"/>
        <v>162.63999999999999</v>
      </c>
      <c r="N228" s="8">
        <f t="shared" si="21"/>
        <v>162.63999999999999</v>
      </c>
      <c r="O228" s="220">
        <f t="shared" si="22"/>
        <v>162.63999999999999</v>
      </c>
      <c r="P228" s="207">
        <v>0</v>
      </c>
      <c r="Q228" s="208">
        <v>10.64</v>
      </c>
      <c r="R228" s="8">
        <f t="shared" si="23"/>
        <v>10.64</v>
      </c>
      <c r="AD228" s="18"/>
    </row>
    <row r="229" spans="1:30" ht="24" customHeight="1" x14ac:dyDescent="0.4">
      <c r="A229" s="10">
        <v>225</v>
      </c>
      <c r="B229" s="4">
        <v>5930002006</v>
      </c>
      <c r="C229" s="148" t="s">
        <v>2482</v>
      </c>
      <c r="D229" s="5" t="s">
        <v>3955</v>
      </c>
      <c r="E229" s="150" t="s">
        <v>2829</v>
      </c>
      <c r="F229" s="32" t="s">
        <v>3924</v>
      </c>
      <c r="G229" s="2">
        <v>804.64</v>
      </c>
      <c r="H229" s="7">
        <v>52.64</v>
      </c>
      <c r="I229" s="144">
        <v>21</v>
      </c>
      <c r="J229" s="7">
        <v>4</v>
      </c>
      <c r="K229" s="8">
        <f t="shared" si="18"/>
        <v>84</v>
      </c>
      <c r="L229" s="8">
        <f t="shared" si="19"/>
        <v>5.8800000000000008</v>
      </c>
      <c r="M229" s="8">
        <f t="shared" si="20"/>
        <v>89.88</v>
      </c>
      <c r="N229" s="8">
        <f t="shared" si="21"/>
        <v>894.52</v>
      </c>
      <c r="O229" s="220">
        <f t="shared" si="22"/>
        <v>894.52</v>
      </c>
      <c r="P229" s="207">
        <v>52.64</v>
      </c>
      <c r="Q229" s="208">
        <v>5.88</v>
      </c>
      <c r="R229" s="8">
        <f t="shared" si="23"/>
        <v>58.52</v>
      </c>
      <c r="AD229" s="18"/>
    </row>
    <row r="230" spans="1:30" ht="24" customHeight="1" x14ac:dyDescent="0.4">
      <c r="A230" s="10">
        <v>226</v>
      </c>
      <c r="B230" s="4">
        <v>5930002007</v>
      </c>
      <c r="C230" s="148" t="s">
        <v>2476</v>
      </c>
      <c r="D230" s="5" t="s">
        <v>3832</v>
      </c>
      <c r="E230" s="150" t="s">
        <v>2823</v>
      </c>
      <c r="F230" s="32" t="s">
        <v>3927</v>
      </c>
      <c r="G230" s="2">
        <v>0</v>
      </c>
      <c r="H230" s="7">
        <v>0</v>
      </c>
      <c r="I230" s="144">
        <v>22</v>
      </c>
      <c r="J230" s="7">
        <v>4</v>
      </c>
      <c r="K230" s="8">
        <f t="shared" si="18"/>
        <v>88</v>
      </c>
      <c r="L230" s="8">
        <f t="shared" si="19"/>
        <v>6.16</v>
      </c>
      <c r="M230" s="8">
        <f t="shared" si="20"/>
        <v>94.16</v>
      </c>
      <c r="N230" s="8">
        <f t="shared" si="21"/>
        <v>94.16</v>
      </c>
      <c r="O230" s="220">
        <f t="shared" si="22"/>
        <v>94.16</v>
      </c>
      <c r="P230" s="207">
        <v>0</v>
      </c>
      <c r="Q230" s="208">
        <v>6.16</v>
      </c>
      <c r="R230" s="8">
        <f t="shared" si="23"/>
        <v>6.16</v>
      </c>
      <c r="AD230" s="18"/>
    </row>
    <row r="231" spans="1:30" ht="24" customHeight="1" x14ac:dyDescent="0.4">
      <c r="A231" s="10">
        <v>227</v>
      </c>
      <c r="B231" s="4">
        <v>5930002008</v>
      </c>
      <c r="C231" s="3" t="s">
        <v>2483</v>
      </c>
      <c r="D231" s="5" t="s">
        <v>3833</v>
      </c>
      <c r="E231" s="150" t="s">
        <v>2830</v>
      </c>
      <c r="F231" s="32" t="s">
        <v>3930</v>
      </c>
      <c r="G231" s="2">
        <v>59.92</v>
      </c>
      <c r="H231" s="7">
        <v>3.92</v>
      </c>
      <c r="I231" s="144">
        <v>14</v>
      </c>
      <c r="J231" s="7">
        <v>4</v>
      </c>
      <c r="K231" s="8">
        <f t="shared" si="18"/>
        <v>56</v>
      </c>
      <c r="L231" s="8">
        <f t="shared" si="19"/>
        <v>3.9200000000000004</v>
      </c>
      <c r="M231" s="8">
        <f t="shared" si="20"/>
        <v>59.92</v>
      </c>
      <c r="N231" s="8">
        <f t="shared" si="21"/>
        <v>119.84</v>
      </c>
      <c r="O231" s="220">
        <f t="shared" si="22"/>
        <v>119.84</v>
      </c>
      <c r="P231" s="207">
        <v>3.92</v>
      </c>
      <c r="Q231" s="208">
        <v>3.92</v>
      </c>
      <c r="R231" s="8">
        <f t="shared" si="23"/>
        <v>7.84</v>
      </c>
      <c r="AD231" s="18"/>
    </row>
    <row r="232" spans="1:30" ht="24" customHeight="1" x14ac:dyDescent="0.4">
      <c r="A232" s="10">
        <v>228</v>
      </c>
      <c r="B232" s="4">
        <v>5930002009</v>
      </c>
      <c r="C232" s="3" t="s">
        <v>2648</v>
      </c>
      <c r="D232" s="5" t="s">
        <v>3834</v>
      </c>
      <c r="E232" s="150" t="s">
        <v>2264</v>
      </c>
      <c r="F232" s="32" t="s">
        <v>3924</v>
      </c>
      <c r="G232" s="2">
        <v>881.68</v>
      </c>
      <c r="H232" s="7">
        <v>57.68</v>
      </c>
      <c r="I232" s="144">
        <v>55</v>
      </c>
      <c r="J232" s="7">
        <v>4</v>
      </c>
      <c r="K232" s="8">
        <f t="shared" si="18"/>
        <v>220</v>
      </c>
      <c r="L232" s="8">
        <f t="shared" si="19"/>
        <v>15.400000000000002</v>
      </c>
      <c r="M232" s="8">
        <f t="shared" si="20"/>
        <v>235.4</v>
      </c>
      <c r="N232" s="8">
        <f t="shared" si="21"/>
        <v>1117.08</v>
      </c>
      <c r="O232" s="220">
        <f t="shared" si="22"/>
        <v>1117.08</v>
      </c>
      <c r="P232" s="207">
        <v>57.68</v>
      </c>
      <c r="Q232" s="208">
        <v>15.4</v>
      </c>
      <c r="R232" s="8">
        <f t="shared" si="23"/>
        <v>73.08</v>
      </c>
      <c r="AD232" s="18"/>
    </row>
    <row r="233" spans="1:30" ht="24" customHeight="1" x14ac:dyDescent="0.4">
      <c r="A233" s="10">
        <v>229</v>
      </c>
      <c r="B233" s="4">
        <v>5930002010</v>
      </c>
      <c r="C233" s="148" t="s">
        <v>2369</v>
      </c>
      <c r="D233" s="5" t="s">
        <v>3835</v>
      </c>
      <c r="E233" s="150" t="s">
        <v>2663</v>
      </c>
      <c r="F233" s="32" t="s">
        <v>3932</v>
      </c>
      <c r="G233" s="2">
        <v>958.72</v>
      </c>
      <c r="H233" s="7">
        <v>62.72</v>
      </c>
      <c r="I233" s="144">
        <v>39</v>
      </c>
      <c r="J233" s="7">
        <v>4</v>
      </c>
      <c r="K233" s="8">
        <f t="shared" si="18"/>
        <v>156</v>
      </c>
      <c r="L233" s="8">
        <f t="shared" si="19"/>
        <v>10.920000000000002</v>
      </c>
      <c r="M233" s="8">
        <f t="shared" si="20"/>
        <v>166.92</v>
      </c>
      <c r="N233" s="8">
        <f t="shared" si="21"/>
        <v>1125.6400000000001</v>
      </c>
      <c r="O233" s="220">
        <f t="shared" si="22"/>
        <v>1125.6400000000001</v>
      </c>
      <c r="P233" s="207">
        <v>62.72</v>
      </c>
      <c r="Q233" s="208">
        <v>10.92</v>
      </c>
      <c r="R233" s="8">
        <f t="shared" si="23"/>
        <v>73.64</v>
      </c>
      <c r="AD233" s="18"/>
    </row>
    <row r="234" spans="1:30" ht="24" customHeight="1" x14ac:dyDescent="0.4">
      <c r="A234" s="10">
        <v>230</v>
      </c>
      <c r="B234" s="4">
        <v>5930002011</v>
      </c>
      <c r="C234" s="148" t="s">
        <v>2361</v>
      </c>
      <c r="D234" s="5" t="s">
        <v>3962</v>
      </c>
      <c r="E234" s="150" t="s">
        <v>2651</v>
      </c>
      <c r="F234" s="32" t="s">
        <v>3933</v>
      </c>
      <c r="G234" s="2">
        <v>453.68</v>
      </c>
      <c r="H234" s="7">
        <v>29.68</v>
      </c>
      <c r="I234" s="144">
        <v>73</v>
      </c>
      <c r="J234" s="7">
        <v>4</v>
      </c>
      <c r="K234" s="8">
        <f t="shared" si="18"/>
        <v>292</v>
      </c>
      <c r="L234" s="8">
        <f t="shared" si="19"/>
        <v>20.440000000000001</v>
      </c>
      <c r="M234" s="8">
        <f t="shared" si="20"/>
        <v>312.44</v>
      </c>
      <c r="N234" s="8">
        <f t="shared" si="21"/>
        <v>766.12</v>
      </c>
      <c r="O234" s="220">
        <f t="shared" si="22"/>
        <v>766.12</v>
      </c>
      <c r="P234" s="207">
        <v>29.68</v>
      </c>
      <c r="Q234" s="208">
        <v>20.440000000000001</v>
      </c>
      <c r="R234" s="8">
        <f t="shared" si="23"/>
        <v>50.120000000000005</v>
      </c>
      <c r="AD234" s="18"/>
    </row>
    <row r="235" spans="1:30" ht="24" customHeight="1" x14ac:dyDescent="0.4">
      <c r="A235" s="10">
        <v>231</v>
      </c>
      <c r="B235" s="4">
        <v>5930002012</v>
      </c>
      <c r="C235" s="148" t="s">
        <v>2362</v>
      </c>
      <c r="D235" s="5" t="s">
        <v>3836</v>
      </c>
      <c r="E235" s="150" t="s">
        <v>2652</v>
      </c>
      <c r="F235" s="32" t="s">
        <v>3937</v>
      </c>
      <c r="G235" s="2">
        <v>4.28</v>
      </c>
      <c r="H235" s="7">
        <v>0.28000000000000003</v>
      </c>
      <c r="I235" s="144">
        <v>0</v>
      </c>
      <c r="J235" s="7">
        <v>4</v>
      </c>
      <c r="K235" s="8">
        <f t="shared" si="18"/>
        <v>0</v>
      </c>
      <c r="L235" s="8">
        <f t="shared" si="19"/>
        <v>0</v>
      </c>
      <c r="M235" s="8">
        <f t="shared" si="20"/>
        <v>0</v>
      </c>
      <c r="N235" s="8">
        <f t="shared" si="21"/>
        <v>4.28</v>
      </c>
      <c r="O235" s="220">
        <f t="shared" si="22"/>
        <v>4.28</v>
      </c>
      <c r="P235" s="207">
        <v>0.28000000000000003</v>
      </c>
      <c r="Q235" s="208">
        <v>0</v>
      </c>
      <c r="R235" s="8">
        <f t="shared" si="23"/>
        <v>0.28000000000000003</v>
      </c>
      <c r="AD235" s="18"/>
    </row>
    <row r="236" spans="1:30" ht="24" customHeight="1" x14ac:dyDescent="0.4">
      <c r="A236" s="10">
        <v>232</v>
      </c>
      <c r="B236" s="4">
        <v>5930002013</v>
      </c>
      <c r="C236" s="148" t="s">
        <v>2363</v>
      </c>
      <c r="D236" s="5" t="s">
        <v>3963</v>
      </c>
      <c r="E236" s="150" t="s">
        <v>2654</v>
      </c>
      <c r="F236" s="32" t="s">
        <v>3932</v>
      </c>
      <c r="G236" s="2">
        <v>2148.56</v>
      </c>
      <c r="H236" s="7">
        <v>140.56</v>
      </c>
      <c r="I236" s="144">
        <v>91</v>
      </c>
      <c r="J236" s="7">
        <v>4</v>
      </c>
      <c r="K236" s="8">
        <f t="shared" si="18"/>
        <v>364</v>
      </c>
      <c r="L236" s="8">
        <f t="shared" si="19"/>
        <v>25.480000000000004</v>
      </c>
      <c r="M236" s="8">
        <f t="shared" si="20"/>
        <v>389.48</v>
      </c>
      <c r="N236" s="8">
        <f t="shared" si="21"/>
        <v>2538.04</v>
      </c>
      <c r="O236" s="220">
        <f t="shared" si="22"/>
        <v>2538.04</v>
      </c>
      <c r="P236" s="207">
        <v>140.56</v>
      </c>
      <c r="Q236" s="208">
        <v>25.48</v>
      </c>
      <c r="R236" s="8">
        <f t="shared" si="23"/>
        <v>166.04</v>
      </c>
      <c r="AD236" s="18"/>
    </row>
    <row r="237" spans="1:30" ht="24" customHeight="1" x14ac:dyDescent="0.4">
      <c r="A237" s="10">
        <v>233</v>
      </c>
      <c r="B237" s="4">
        <v>5930002014</v>
      </c>
      <c r="C237" s="148" t="s">
        <v>2398</v>
      </c>
      <c r="D237" s="5" t="s">
        <v>2712</v>
      </c>
      <c r="E237" s="150" t="s">
        <v>2713</v>
      </c>
      <c r="F237" s="32" t="s">
        <v>3928</v>
      </c>
      <c r="G237" s="2">
        <v>457.96</v>
      </c>
      <c r="H237" s="7">
        <v>29.96</v>
      </c>
      <c r="I237" s="144">
        <v>56</v>
      </c>
      <c r="J237" s="7">
        <v>4</v>
      </c>
      <c r="K237" s="8">
        <f t="shared" si="18"/>
        <v>224</v>
      </c>
      <c r="L237" s="8">
        <f t="shared" si="19"/>
        <v>15.680000000000001</v>
      </c>
      <c r="M237" s="8">
        <f t="shared" si="20"/>
        <v>239.68</v>
      </c>
      <c r="N237" s="8">
        <f t="shared" si="21"/>
        <v>697.64</v>
      </c>
      <c r="O237" s="220">
        <f t="shared" si="22"/>
        <v>697.64</v>
      </c>
      <c r="P237" s="207">
        <v>29.96</v>
      </c>
      <c r="Q237" s="208">
        <v>15.68</v>
      </c>
      <c r="R237" s="8">
        <f t="shared" si="23"/>
        <v>45.64</v>
      </c>
      <c r="AD237" s="18"/>
    </row>
    <row r="238" spans="1:30" ht="24" customHeight="1" x14ac:dyDescent="0.4">
      <c r="A238" s="10">
        <v>234</v>
      </c>
      <c r="B238" s="4">
        <v>5930002015</v>
      </c>
      <c r="C238" s="148" t="s">
        <v>2364</v>
      </c>
      <c r="D238" s="5" t="s">
        <v>3075</v>
      </c>
      <c r="E238" s="150" t="s">
        <v>2655</v>
      </c>
      <c r="F238" s="32" t="s">
        <v>3930</v>
      </c>
      <c r="G238" s="2">
        <v>834.6</v>
      </c>
      <c r="H238" s="7">
        <v>54.6</v>
      </c>
      <c r="I238" s="144">
        <v>1437</v>
      </c>
      <c r="J238" s="7">
        <v>4</v>
      </c>
      <c r="K238" s="8">
        <f t="shared" si="18"/>
        <v>5748</v>
      </c>
      <c r="L238" s="8">
        <f t="shared" si="19"/>
        <v>402.36</v>
      </c>
      <c r="M238" s="8">
        <f t="shared" si="20"/>
        <v>6150.36</v>
      </c>
      <c r="N238" s="8">
        <f t="shared" si="21"/>
        <v>6984.96</v>
      </c>
      <c r="O238" s="220">
        <f t="shared" si="22"/>
        <v>6984.96</v>
      </c>
      <c r="P238" s="207">
        <v>54.6</v>
      </c>
      <c r="Q238" s="208">
        <v>402.36</v>
      </c>
      <c r="R238" s="8">
        <f t="shared" si="23"/>
        <v>456.96000000000004</v>
      </c>
      <c r="AD238" s="18"/>
    </row>
    <row r="239" spans="1:30" ht="24" customHeight="1" x14ac:dyDescent="0.4">
      <c r="A239" s="10">
        <v>235</v>
      </c>
      <c r="B239" s="4">
        <v>5930002016</v>
      </c>
      <c r="C239" s="148" t="s">
        <v>2434</v>
      </c>
      <c r="D239" s="5" t="s">
        <v>3837</v>
      </c>
      <c r="E239" s="150" t="s">
        <v>2765</v>
      </c>
      <c r="F239" s="32" t="s">
        <v>3927</v>
      </c>
      <c r="G239" s="33">
        <v>0</v>
      </c>
      <c r="H239" s="7">
        <v>0</v>
      </c>
      <c r="I239" s="144">
        <v>23</v>
      </c>
      <c r="J239" s="7">
        <v>4</v>
      </c>
      <c r="K239" s="8">
        <f t="shared" si="18"/>
        <v>92</v>
      </c>
      <c r="L239" s="8">
        <f t="shared" si="19"/>
        <v>6.44</v>
      </c>
      <c r="M239" s="8">
        <f t="shared" si="20"/>
        <v>98.44</v>
      </c>
      <c r="N239" s="8">
        <f t="shared" si="21"/>
        <v>98.44</v>
      </c>
      <c r="O239" s="220">
        <f t="shared" si="22"/>
        <v>98.44</v>
      </c>
      <c r="P239" s="207">
        <v>0</v>
      </c>
      <c r="Q239" s="208">
        <v>6.44</v>
      </c>
      <c r="R239" s="8">
        <f t="shared" si="23"/>
        <v>6.44</v>
      </c>
      <c r="AD239" s="18"/>
    </row>
    <row r="240" spans="1:30" ht="24" customHeight="1" x14ac:dyDescent="0.4">
      <c r="A240" s="10">
        <v>236</v>
      </c>
      <c r="B240" s="4">
        <v>5930002017</v>
      </c>
      <c r="C240" s="148" t="s">
        <v>2435</v>
      </c>
      <c r="D240" s="5" t="s">
        <v>2766</v>
      </c>
      <c r="E240" s="150" t="s">
        <v>2767</v>
      </c>
      <c r="F240" s="32" t="s">
        <v>3930</v>
      </c>
      <c r="G240" s="2">
        <v>239.68</v>
      </c>
      <c r="H240" s="7">
        <v>15.68</v>
      </c>
      <c r="I240" s="144">
        <v>34</v>
      </c>
      <c r="J240" s="7">
        <v>4</v>
      </c>
      <c r="K240" s="8">
        <f t="shared" si="18"/>
        <v>136</v>
      </c>
      <c r="L240" s="8">
        <f t="shared" si="19"/>
        <v>9.5200000000000014</v>
      </c>
      <c r="M240" s="8">
        <f t="shared" si="20"/>
        <v>145.52000000000001</v>
      </c>
      <c r="N240" s="8">
        <f t="shared" si="21"/>
        <v>385.20000000000005</v>
      </c>
      <c r="O240" s="220">
        <f t="shared" si="22"/>
        <v>385.20000000000005</v>
      </c>
      <c r="P240" s="207">
        <v>15.68</v>
      </c>
      <c r="Q240" s="208">
        <v>9.52</v>
      </c>
      <c r="R240" s="8">
        <f t="shared" si="23"/>
        <v>25.2</v>
      </c>
      <c r="AD240" s="18"/>
    </row>
    <row r="241" spans="1:30" ht="24" customHeight="1" x14ac:dyDescent="0.4">
      <c r="A241" s="10">
        <v>237</v>
      </c>
      <c r="B241" s="4">
        <v>5930002018</v>
      </c>
      <c r="C241" s="148" t="s">
        <v>2436</v>
      </c>
      <c r="D241" s="5" t="s">
        <v>3838</v>
      </c>
      <c r="E241" s="150" t="s">
        <v>2768</v>
      </c>
      <c r="F241" s="32" t="s">
        <v>3930</v>
      </c>
      <c r="G241" s="2">
        <v>261.08</v>
      </c>
      <c r="H241" s="7">
        <v>17.079999999999998</v>
      </c>
      <c r="I241" s="144">
        <v>73</v>
      </c>
      <c r="J241" s="7">
        <v>4</v>
      </c>
      <c r="K241" s="8">
        <f t="shared" si="18"/>
        <v>292</v>
      </c>
      <c r="L241" s="8">
        <f t="shared" si="19"/>
        <v>20.440000000000001</v>
      </c>
      <c r="M241" s="8">
        <f t="shared" si="20"/>
        <v>312.44</v>
      </c>
      <c r="N241" s="8">
        <f t="shared" si="21"/>
        <v>573.52</v>
      </c>
      <c r="O241" s="220">
        <f t="shared" si="22"/>
        <v>573.52</v>
      </c>
      <c r="P241" s="207">
        <v>17.079999999999998</v>
      </c>
      <c r="Q241" s="208">
        <v>20.440000000000001</v>
      </c>
      <c r="R241" s="8">
        <f t="shared" si="23"/>
        <v>37.519999999999996</v>
      </c>
      <c r="AD241" s="18"/>
    </row>
    <row r="242" spans="1:30" ht="24" customHeight="1" x14ac:dyDescent="0.4">
      <c r="A242" s="10">
        <v>238</v>
      </c>
      <c r="B242" s="4">
        <v>5930002019</v>
      </c>
      <c r="C242" s="148" t="s">
        <v>2437</v>
      </c>
      <c r="D242" s="5" t="s">
        <v>3839</v>
      </c>
      <c r="E242" s="150" t="s">
        <v>2769</v>
      </c>
      <c r="F242" s="3" t="s">
        <v>3927</v>
      </c>
      <c r="G242" s="33">
        <v>0</v>
      </c>
      <c r="H242" s="7">
        <v>0</v>
      </c>
      <c r="I242" s="144">
        <v>6</v>
      </c>
      <c r="J242" s="7">
        <v>4</v>
      </c>
      <c r="K242" s="8">
        <f t="shared" si="18"/>
        <v>24</v>
      </c>
      <c r="L242" s="8">
        <f t="shared" si="19"/>
        <v>1.6800000000000002</v>
      </c>
      <c r="M242" s="8">
        <f t="shared" si="20"/>
        <v>25.68</v>
      </c>
      <c r="N242" s="8">
        <f t="shared" si="21"/>
        <v>25.68</v>
      </c>
      <c r="O242" s="220">
        <f t="shared" si="22"/>
        <v>25.68</v>
      </c>
      <c r="P242" s="207">
        <v>0</v>
      </c>
      <c r="Q242" s="208">
        <v>1.68</v>
      </c>
      <c r="R242" s="8">
        <f t="shared" si="23"/>
        <v>1.68</v>
      </c>
      <c r="AD242" s="18"/>
    </row>
    <row r="243" spans="1:30" ht="24" customHeight="1" x14ac:dyDescent="0.4">
      <c r="A243" s="10">
        <v>239</v>
      </c>
      <c r="B243" s="4">
        <v>5930002020</v>
      </c>
      <c r="C243" s="148" t="s">
        <v>2439</v>
      </c>
      <c r="D243" s="5" t="s">
        <v>3964</v>
      </c>
      <c r="E243" s="150" t="s">
        <v>2773</v>
      </c>
      <c r="F243" s="32" t="s">
        <v>3930</v>
      </c>
      <c r="G243" s="2">
        <v>136.96</v>
      </c>
      <c r="H243" s="7">
        <v>8.9600000000000009</v>
      </c>
      <c r="I243" s="144">
        <v>41</v>
      </c>
      <c r="J243" s="7">
        <v>4</v>
      </c>
      <c r="K243" s="8">
        <f t="shared" si="18"/>
        <v>164</v>
      </c>
      <c r="L243" s="8">
        <f t="shared" si="19"/>
        <v>11.48</v>
      </c>
      <c r="M243" s="8">
        <f t="shared" si="20"/>
        <v>175.48</v>
      </c>
      <c r="N243" s="8">
        <f t="shared" si="21"/>
        <v>312.44</v>
      </c>
      <c r="O243" s="220">
        <f t="shared" si="22"/>
        <v>312.44</v>
      </c>
      <c r="P243" s="207">
        <v>8.9600000000000009</v>
      </c>
      <c r="Q243" s="208">
        <v>11.48</v>
      </c>
      <c r="R243" s="8">
        <f t="shared" si="23"/>
        <v>20.440000000000001</v>
      </c>
      <c r="AD243" s="18"/>
    </row>
    <row r="244" spans="1:30" ht="24" customHeight="1" x14ac:dyDescent="0.4">
      <c r="A244" s="10">
        <v>240</v>
      </c>
      <c r="B244" s="4">
        <v>5930002021</v>
      </c>
      <c r="C244" s="148" t="s">
        <v>2438</v>
      </c>
      <c r="D244" s="5" t="s">
        <v>3965</v>
      </c>
      <c r="E244" s="150" t="s">
        <v>2771</v>
      </c>
      <c r="F244" s="32" t="s">
        <v>3927</v>
      </c>
      <c r="G244" s="2">
        <v>0</v>
      </c>
      <c r="H244" s="7">
        <v>0</v>
      </c>
      <c r="I244" s="144">
        <v>13</v>
      </c>
      <c r="J244" s="7">
        <v>4</v>
      </c>
      <c r="K244" s="8">
        <f t="shared" si="18"/>
        <v>52</v>
      </c>
      <c r="L244" s="8">
        <f t="shared" si="19"/>
        <v>3.6400000000000006</v>
      </c>
      <c r="M244" s="8">
        <f t="shared" si="20"/>
        <v>55.64</v>
      </c>
      <c r="N244" s="8">
        <f t="shared" si="21"/>
        <v>55.64</v>
      </c>
      <c r="O244" s="220">
        <f t="shared" si="22"/>
        <v>55.64</v>
      </c>
      <c r="P244" s="207">
        <v>0</v>
      </c>
      <c r="Q244" s="208">
        <v>3.64</v>
      </c>
      <c r="R244" s="8">
        <f t="shared" si="23"/>
        <v>3.64</v>
      </c>
      <c r="AD244" s="18"/>
    </row>
    <row r="245" spans="1:30" ht="24" customHeight="1" x14ac:dyDescent="0.4">
      <c r="A245" s="10">
        <v>241</v>
      </c>
      <c r="B245" s="4">
        <v>5930002022</v>
      </c>
      <c r="C245" s="148" t="s">
        <v>2440</v>
      </c>
      <c r="D245" s="5" t="s">
        <v>3966</v>
      </c>
      <c r="E245" s="150" t="s">
        <v>2775</v>
      </c>
      <c r="F245" s="32" t="s">
        <v>3924</v>
      </c>
      <c r="G245" s="2">
        <v>637.72</v>
      </c>
      <c r="H245" s="7">
        <v>41.72</v>
      </c>
      <c r="I245" s="144">
        <v>22</v>
      </c>
      <c r="J245" s="7">
        <v>4</v>
      </c>
      <c r="K245" s="8">
        <f t="shared" si="18"/>
        <v>88</v>
      </c>
      <c r="L245" s="8">
        <f t="shared" si="19"/>
        <v>6.16</v>
      </c>
      <c r="M245" s="8">
        <f t="shared" si="20"/>
        <v>94.16</v>
      </c>
      <c r="N245" s="8">
        <f t="shared" si="21"/>
        <v>731.88</v>
      </c>
      <c r="O245" s="220">
        <f t="shared" si="22"/>
        <v>731.88</v>
      </c>
      <c r="P245" s="207">
        <v>41.72</v>
      </c>
      <c r="Q245" s="208">
        <v>6.16</v>
      </c>
      <c r="R245" s="8">
        <f t="shared" si="23"/>
        <v>47.879999999999995</v>
      </c>
      <c r="AD245" s="18"/>
    </row>
    <row r="246" spans="1:30" ht="24" customHeight="1" x14ac:dyDescent="0.4">
      <c r="A246" s="10">
        <v>242</v>
      </c>
      <c r="B246" s="4">
        <v>5930002023</v>
      </c>
      <c r="C246" s="148" t="s">
        <v>2400</v>
      </c>
      <c r="D246" s="5" t="s">
        <v>2717</v>
      </c>
      <c r="E246" s="150" t="s">
        <v>2716</v>
      </c>
      <c r="F246" s="32" t="s">
        <v>3930</v>
      </c>
      <c r="G246" s="2">
        <v>5362.84</v>
      </c>
      <c r="H246" s="7">
        <v>350.84</v>
      </c>
      <c r="I246" s="144">
        <v>79</v>
      </c>
      <c r="J246" s="7">
        <v>4</v>
      </c>
      <c r="K246" s="8">
        <f t="shared" si="18"/>
        <v>316</v>
      </c>
      <c r="L246" s="8">
        <f t="shared" si="19"/>
        <v>22.12</v>
      </c>
      <c r="M246" s="8">
        <f t="shared" si="20"/>
        <v>338.12</v>
      </c>
      <c r="N246" s="8">
        <f t="shared" si="21"/>
        <v>5700.96</v>
      </c>
      <c r="O246" s="220">
        <f t="shared" si="22"/>
        <v>5700.96</v>
      </c>
      <c r="P246" s="207">
        <v>350.84</v>
      </c>
      <c r="Q246" s="208">
        <v>22.12</v>
      </c>
      <c r="R246" s="8">
        <f t="shared" si="23"/>
        <v>372.96</v>
      </c>
      <c r="AD246" s="18"/>
    </row>
    <row r="247" spans="1:30" ht="24" customHeight="1" x14ac:dyDescent="0.4">
      <c r="A247" s="10">
        <v>243</v>
      </c>
      <c r="B247" s="4">
        <v>5930002024</v>
      </c>
      <c r="C247" s="148" t="s">
        <v>2441</v>
      </c>
      <c r="D247" s="5" t="s">
        <v>3967</v>
      </c>
      <c r="E247" s="150" t="s">
        <v>2777</v>
      </c>
      <c r="F247" s="32" t="s">
        <v>3924</v>
      </c>
      <c r="G247" s="2">
        <v>1245.48</v>
      </c>
      <c r="H247" s="7">
        <v>81.48</v>
      </c>
      <c r="I247" s="144">
        <v>56</v>
      </c>
      <c r="J247" s="7">
        <v>4</v>
      </c>
      <c r="K247" s="8">
        <f t="shared" si="18"/>
        <v>224</v>
      </c>
      <c r="L247" s="8">
        <f t="shared" si="19"/>
        <v>15.680000000000001</v>
      </c>
      <c r="M247" s="8">
        <f t="shared" si="20"/>
        <v>239.68</v>
      </c>
      <c r="N247" s="8">
        <f t="shared" si="21"/>
        <v>1485.16</v>
      </c>
      <c r="O247" s="220">
        <f t="shared" si="22"/>
        <v>1485.16</v>
      </c>
      <c r="P247" s="207">
        <v>81.48</v>
      </c>
      <c r="Q247" s="208">
        <v>15.68</v>
      </c>
      <c r="R247" s="8">
        <f t="shared" si="23"/>
        <v>97.16</v>
      </c>
      <c r="AD247" s="18"/>
    </row>
    <row r="248" spans="1:30" ht="24" customHeight="1" x14ac:dyDescent="0.4">
      <c r="A248" s="10">
        <v>244</v>
      </c>
      <c r="B248" s="4">
        <v>5930002025</v>
      </c>
      <c r="C248" s="148" t="s">
        <v>2530</v>
      </c>
      <c r="D248" s="5" t="s">
        <v>3968</v>
      </c>
      <c r="E248" s="150" t="s">
        <v>2889</v>
      </c>
      <c r="F248" s="32" t="s">
        <v>3927</v>
      </c>
      <c r="G248" s="2">
        <v>0</v>
      </c>
      <c r="H248" s="7">
        <v>0</v>
      </c>
      <c r="I248" s="144">
        <v>157</v>
      </c>
      <c r="J248" s="7">
        <v>4</v>
      </c>
      <c r="K248" s="8">
        <f t="shared" si="18"/>
        <v>628</v>
      </c>
      <c r="L248" s="8">
        <f t="shared" si="19"/>
        <v>43.96</v>
      </c>
      <c r="M248" s="8">
        <f t="shared" si="20"/>
        <v>671.96</v>
      </c>
      <c r="N248" s="8">
        <f t="shared" si="21"/>
        <v>671.96</v>
      </c>
      <c r="O248" s="220">
        <f t="shared" si="22"/>
        <v>671.96</v>
      </c>
      <c r="P248" s="207">
        <v>0</v>
      </c>
      <c r="Q248" s="208">
        <v>43.96</v>
      </c>
      <c r="R248" s="8">
        <f t="shared" si="23"/>
        <v>43.96</v>
      </c>
      <c r="AD248" s="18"/>
    </row>
    <row r="249" spans="1:30" ht="24" customHeight="1" x14ac:dyDescent="0.4">
      <c r="A249" s="10">
        <v>245</v>
      </c>
      <c r="B249" s="4">
        <v>5930002026</v>
      </c>
      <c r="C249" s="148" t="s">
        <v>2531</v>
      </c>
      <c r="D249" s="5" t="s">
        <v>3969</v>
      </c>
      <c r="E249" s="150" t="s">
        <v>2891</v>
      </c>
      <c r="F249" s="32" t="s">
        <v>3927</v>
      </c>
      <c r="G249" s="2">
        <v>0</v>
      </c>
      <c r="H249" s="7">
        <v>0</v>
      </c>
      <c r="I249" s="144">
        <v>5</v>
      </c>
      <c r="J249" s="7">
        <v>4</v>
      </c>
      <c r="K249" s="8">
        <f t="shared" si="18"/>
        <v>20</v>
      </c>
      <c r="L249" s="8">
        <f t="shared" si="19"/>
        <v>1.4000000000000001</v>
      </c>
      <c r="M249" s="8">
        <f t="shared" si="20"/>
        <v>21.4</v>
      </c>
      <c r="N249" s="8">
        <f t="shared" si="21"/>
        <v>21.4</v>
      </c>
      <c r="O249" s="220">
        <f t="shared" si="22"/>
        <v>21.4</v>
      </c>
      <c r="P249" s="207">
        <v>0</v>
      </c>
      <c r="Q249" s="208">
        <v>1.4</v>
      </c>
      <c r="R249" s="8">
        <f t="shared" si="23"/>
        <v>1.4</v>
      </c>
      <c r="AD249" s="18"/>
    </row>
    <row r="250" spans="1:30" ht="24" customHeight="1" x14ac:dyDescent="0.4">
      <c r="A250" s="10">
        <v>246</v>
      </c>
      <c r="B250" s="4">
        <v>5930002027</v>
      </c>
      <c r="C250" s="3" t="s">
        <v>2532</v>
      </c>
      <c r="D250" s="5" t="s">
        <v>3970</v>
      </c>
      <c r="E250" s="150" t="s">
        <v>2893</v>
      </c>
      <c r="F250" s="32" t="s">
        <v>3927</v>
      </c>
      <c r="G250" s="2">
        <v>0</v>
      </c>
      <c r="H250" s="7">
        <v>0</v>
      </c>
      <c r="I250" s="144">
        <v>33</v>
      </c>
      <c r="J250" s="7">
        <v>4</v>
      </c>
      <c r="K250" s="8">
        <f t="shared" si="18"/>
        <v>132</v>
      </c>
      <c r="L250" s="8">
        <f t="shared" si="19"/>
        <v>9.24</v>
      </c>
      <c r="M250" s="8">
        <f t="shared" si="20"/>
        <v>141.24</v>
      </c>
      <c r="N250" s="8">
        <f t="shared" si="21"/>
        <v>141.24</v>
      </c>
      <c r="O250" s="220">
        <f t="shared" si="22"/>
        <v>141.24</v>
      </c>
      <c r="P250" s="207">
        <v>0</v>
      </c>
      <c r="Q250" s="208">
        <v>9.24</v>
      </c>
      <c r="R250" s="8">
        <f t="shared" si="23"/>
        <v>9.24</v>
      </c>
      <c r="AD250" s="18"/>
    </row>
    <row r="251" spans="1:30" ht="24" customHeight="1" x14ac:dyDescent="0.4">
      <c r="A251" s="10">
        <v>247</v>
      </c>
      <c r="B251" s="4">
        <v>5930002028</v>
      </c>
      <c r="C251" s="148" t="s">
        <v>2533</v>
      </c>
      <c r="D251" s="5" t="s">
        <v>3971</v>
      </c>
      <c r="E251" s="150" t="s">
        <v>2894</v>
      </c>
      <c r="F251" s="32" t="s">
        <v>3930</v>
      </c>
      <c r="G251" s="2">
        <v>261.08</v>
      </c>
      <c r="H251" s="7">
        <v>17.079999999999998</v>
      </c>
      <c r="I251" s="144">
        <v>62</v>
      </c>
      <c r="J251" s="7">
        <v>4</v>
      </c>
      <c r="K251" s="8">
        <f t="shared" si="18"/>
        <v>248</v>
      </c>
      <c r="L251" s="8">
        <f t="shared" si="19"/>
        <v>17.360000000000003</v>
      </c>
      <c r="M251" s="8">
        <f t="shared" si="20"/>
        <v>265.36</v>
      </c>
      <c r="N251" s="8">
        <f t="shared" si="21"/>
        <v>526.44000000000005</v>
      </c>
      <c r="O251" s="220">
        <f t="shared" si="22"/>
        <v>526.44000000000005</v>
      </c>
      <c r="P251" s="207">
        <v>17.079999999999998</v>
      </c>
      <c r="Q251" s="208">
        <v>17.36</v>
      </c>
      <c r="R251" s="8">
        <f t="shared" si="23"/>
        <v>34.44</v>
      </c>
      <c r="AD251" s="18"/>
    </row>
    <row r="252" spans="1:30" ht="24" customHeight="1" x14ac:dyDescent="0.4">
      <c r="A252" s="10">
        <v>248</v>
      </c>
      <c r="B252" s="4">
        <v>5930002029</v>
      </c>
      <c r="C252" s="148" t="s">
        <v>2534</v>
      </c>
      <c r="D252" s="5" t="s">
        <v>3972</v>
      </c>
      <c r="E252" s="150" t="s">
        <v>2896</v>
      </c>
      <c r="F252" s="32" t="s">
        <v>3924</v>
      </c>
      <c r="G252" s="2">
        <v>620.6</v>
      </c>
      <c r="H252" s="7">
        <v>40.6</v>
      </c>
      <c r="I252" s="144">
        <v>6</v>
      </c>
      <c r="J252" s="7">
        <v>4</v>
      </c>
      <c r="K252" s="8">
        <f t="shared" si="18"/>
        <v>24</v>
      </c>
      <c r="L252" s="8">
        <f t="shared" si="19"/>
        <v>1.6800000000000002</v>
      </c>
      <c r="M252" s="8">
        <f t="shared" si="20"/>
        <v>25.68</v>
      </c>
      <c r="N252" s="8">
        <f t="shared" si="21"/>
        <v>646.28</v>
      </c>
      <c r="O252" s="220">
        <f t="shared" si="22"/>
        <v>646.28</v>
      </c>
      <c r="P252" s="207">
        <v>40.6</v>
      </c>
      <c r="Q252" s="208">
        <v>1.68</v>
      </c>
      <c r="R252" s="8">
        <f t="shared" si="23"/>
        <v>42.28</v>
      </c>
      <c r="AD252" s="18"/>
    </row>
    <row r="253" spans="1:30" ht="24" customHeight="1" x14ac:dyDescent="0.4">
      <c r="A253" s="10">
        <v>249</v>
      </c>
      <c r="B253" s="4">
        <v>5930002030</v>
      </c>
      <c r="C253" s="148" t="s">
        <v>2535</v>
      </c>
      <c r="D253" s="5" t="s">
        <v>3973</v>
      </c>
      <c r="E253" s="150" t="s">
        <v>2898</v>
      </c>
      <c r="F253" s="32" t="s">
        <v>3930</v>
      </c>
      <c r="G253" s="2">
        <v>526.44000000000005</v>
      </c>
      <c r="H253" s="7">
        <v>34.44</v>
      </c>
      <c r="I253" s="144">
        <v>152</v>
      </c>
      <c r="J253" s="7">
        <v>4</v>
      </c>
      <c r="K253" s="8">
        <f t="shared" ref="K253:K276" si="24">I253*J253</f>
        <v>608</v>
      </c>
      <c r="L253" s="8">
        <f t="shared" ref="L253:L275" si="25">K253*7%</f>
        <v>42.56</v>
      </c>
      <c r="M253" s="8">
        <f t="shared" ref="M253:M276" si="26">ROUNDUP(K253+L253,2)</f>
        <v>650.55999999999995</v>
      </c>
      <c r="N253" s="8">
        <f t="shared" ref="N253:N285" si="27">G253+M253</f>
        <v>1177</v>
      </c>
      <c r="O253" s="220">
        <f t="shared" si="22"/>
        <v>1177</v>
      </c>
      <c r="P253" s="207">
        <v>34.44</v>
      </c>
      <c r="Q253" s="208">
        <v>42.56</v>
      </c>
      <c r="R253" s="8">
        <f t="shared" si="23"/>
        <v>77</v>
      </c>
      <c r="AD253" s="18"/>
    </row>
    <row r="254" spans="1:30" ht="24" customHeight="1" x14ac:dyDescent="0.4">
      <c r="A254" s="10">
        <v>250</v>
      </c>
      <c r="B254" s="4">
        <v>5930002031</v>
      </c>
      <c r="C254" s="148" t="s">
        <v>2536</v>
      </c>
      <c r="D254" s="5" t="s">
        <v>3974</v>
      </c>
      <c r="E254" s="150" t="s">
        <v>2900</v>
      </c>
      <c r="F254" s="32" t="s">
        <v>3927</v>
      </c>
      <c r="G254" s="2">
        <v>0</v>
      </c>
      <c r="H254" s="7">
        <v>0</v>
      </c>
      <c r="I254" s="144">
        <v>62</v>
      </c>
      <c r="J254" s="7">
        <v>4</v>
      </c>
      <c r="K254" s="8">
        <f t="shared" si="24"/>
        <v>248</v>
      </c>
      <c r="L254" s="8">
        <f t="shared" si="25"/>
        <v>17.360000000000003</v>
      </c>
      <c r="M254" s="8">
        <f t="shared" si="26"/>
        <v>265.36</v>
      </c>
      <c r="N254" s="8">
        <f t="shared" si="27"/>
        <v>265.36</v>
      </c>
      <c r="O254" s="220">
        <f t="shared" si="22"/>
        <v>265.36</v>
      </c>
      <c r="P254" s="207">
        <v>0</v>
      </c>
      <c r="Q254" s="208">
        <v>17.36</v>
      </c>
      <c r="R254" s="8">
        <f t="shared" si="23"/>
        <v>17.36</v>
      </c>
      <c r="AD254" s="18"/>
    </row>
    <row r="255" spans="1:30" ht="24" customHeight="1" x14ac:dyDescent="0.4">
      <c r="A255" s="10">
        <v>251</v>
      </c>
      <c r="B255" s="4">
        <v>5930002032</v>
      </c>
      <c r="C255" s="148" t="s">
        <v>2368</v>
      </c>
      <c r="D255" s="5" t="s">
        <v>2661</v>
      </c>
      <c r="E255" s="150" t="s">
        <v>2662</v>
      </c>
      <c r="F255" s="32" t="s">
        <v>3938</v>
      </c>
      <c r="G255" s="2">
        <v>393.76</v>
      </c>
      <c r="H255" s="7">
        <v>25.76</v>
      </c>
      <c r="I255" s="144">
        <v>2</v>
      </c>
      <c r="J255" s="7">
        <v>4</v>
      </c>
      <c r="K255" s="8">
        <f t="shared" si="24"/>
        <v>8</v>
      </c>
      <c r="L255" s="8">
        <f t="shared" si="25"/>
        <v>0.56000000000000005</v>
      </c>
      <c r="M255" s="8">
        <f t="shared" si="26"/>
        <v>8.56</v>
      </c>
      <c r="N255" s="8">
        <f t="shared" si="27"/>
        <v>402.32</v>
      </c>
      <c r="O255" s="220">
        <f t="shared" si="22"/>
        <v>402.32</v>
      </c>
      <c r="P255" s="207">
        <v>25.76</v>
      </c>
      <c r="Q255" s="208">
        <v>0.56000000000000005</v>
      </c>
      <c r="R255" s="8">
        <f t="shared" si="23"/>
        <v>26.32</v>
      </c>
      <c r="AD255" s="18"/>
    </row>
    <row r="256" spans="1:30" ht="24" customHeight="1" x14ac:dyDescent="0.4">
      <c r="A256" s="10">
        <v>252</v>
      </c>
      <c r="B256" s="4">
        <v>5930002033</v>
      </c>
      <c r="C256" s="148" t="s">
        <v>2367</v>
      </c>
      <c r="D256" s="5" t="s">
        <v>3975</v>
      </c>
      <c r="E256" s="150" t="s">
        <v>2660</v>
      </c>
      <c r="F256" s="32" t="s">
        <v>3924</v>
      </c>
      <c r="G256" s="2">
        <v>355.24</v>
      </c>
      <c r="H256" s="7">
        <v>23.24</v>
      </c>
      <c r="I256" s="144">
        <v>13</v>
      </c>
      <c r="J256" s="7">
        <v>4</v>
      </c>
      <c r="K256" s="8">
        <f t="shared" si="24"/>
        <v>52</v>
      </c>
      <c r="L256" s="8">
        <f t="shared" si="25"/>
        <v>3.6400000000000006</v>
      </c>
      <c r="M256" s="8">
        <f t="shared" si="26"/>
        <v>55.64</v>
      </c>
      <c r="N256" s="8">
        <f t="shared" si="27"/>
        <v>410.88</v>
      </c>
      <c r="O256" s="220">
        <f t="shared" si="22"/>
        <v>410.88</v>
      </c>
      <c r="P256" s="207">
        <v>23.24</v>
      </c>
      <c r="Q256" s="208">
        <v>3.64</v>
      </c>
      <c r="R256" s="8">
        <f t="shared" si="23"/>
        <v>26.88</v>
      </c>
      <c r="AD256" s="18"/>
    </row>
    <row r="257" spans="1:30" ht="24" customHeight="1" x14ac:dyDescent="0.4">
      <c r="A257" s="10">
        <v>253</v>
      </c>
      <c r="B257" s="4">
        <v>5930002034</v>
      </c>
      <c r="C257" s="148" t="s">
        <v>2366</v>
      </c>
      <c r="D257" s="5" t="s">
        <v>3976</v>
      </c>
      <c r="E257" s="150" t="s">
        <v>2658</v>
      </c>
      <c r="F257" s="32" t="s">
        <v>3927</v>
      </c>
      <c r="G257" s="2">
        <v>0</v>
      </c>
      <c r="H257" s="7">
        <v>0</v>
      </c>
      <c r="I257" s="144">
        <v>57</v>
      </c>
      <c r="J257" s="7">
        <v>4</v>
      </c>
      <c r="K257" s="8">
        <f t="shared" si="24"/>
        <v>228</v>
      </c>
      <c r="L257" s="8">
        <f t="shared" si="25"/>
        <v>15.96</v>
      </c>
      <c r="M257" s="8">
        <f t="shared" si="26"/>
        <v>243.96</v>
      </c>
      <c r="N257" s="8">
        <f t="shared" si="27"/>
        <v>243.96</v>
      </c>
      <c r="O257" s="220">
        <f t="shared" si="22"/>
        <v>243.96</v>
      </c>
      <c r="P257" s="207">
        <v>0</v>
      </c>
      <c r="Q257" s="208">
        <v>15.96</v>
      </c>
      <c r="R257" s="8">
        <f t="shared" si="23"/>
        <v>15.96</v>
      </c>
      <c r="AD257" s="18"/>
    </row>
    <row r="258" spans="1:30" ht="24" customHeight="1" x14ac:dyDescent="0.4">
      <c r="A258" s="10">
        <v>254</v>
      </c>
      <c r="B258" s="4">
        <v>5930002035</v>
      </c>
      <c r="C258" s="148" t="s">
        <v>2541</v>
      </c>
      <c r="D258" s="5" t="s">
        <v>3842</v>
      </c>
      <c r="E258" s="150" t="s">
        <v>2908</v>
      </c>
      <c r="F258" s="32" t="s">
        <v>3932</v>
      </c>
      <c r="G258" s="2">
        <v>1284</v>
      </c>
      <c r="H258" s="7">
        <v>84</v>
      </c>
      <c r="I258" s="144">
        <v>40</v>
      </c>
      <c r="J258" s="7">
        <v>4</v>
      </c>
      <c r="K258" s="8">
        <f t="shared" si="24"/>
        <v>160</v>
      </c>
      <c r="L258" s="8">
        <f t="shared" si="25"/>
        <v>11.200000000000001</v>
      </c>
      <c r="M258" s="8">
        <f t="shared" si="26"/>
        <v>171.2</v>
      </c>
      <c r="N258" s="8">
        <f t="shared" si="27"/>
        <v>1455.2</v>
      </c>
      <c r="O258" s="220">
        <f t="shared" si="22"/>
        <v>1455.2</v>
      </c>
      <c r="P258" s="207">
        <v>84</v>
      </c>
      <c r="Q258" s="208">
        <v>11.2</v>
      </c>
      <c r="R258" s="8">
        <f t="shared" si="23"/>
        <v>95.2</v>
      </c>
      <c r="AD258" s="18"/>
    </row>
    <row r="259" spans="1:30" ht="24" customHeight="1" x14ac:dyDescent="0.4">
      <c r="A259" s="10">
        <v>255</v>
      </c>
      <c r="B259" s="4">
        <v>5930002036</v>
      </c>
      <c r="C259" s="148" t="s">
        <v>2643</v>
      </c>
      <c r="D259" s="5" t="s">
        <v>3055</v>
      </c>
      <c r="E259" s="150" t="s">
        <v>3056</v>
      </c>
      <c r="F259" s="32" t="s">
        <v>3924</v>
      </c>
      <c r="G259" s="2">
        <v>543.55999999999995</v>
      </c>
      <c r="H259" s="7">
        <v>35.56</v>
      </c>
      <c r="I259" s="144">
        <v>87</v>
      </c>
      <c r="J259" s="7">
        <v>4</v>
      </c>
      <c r="K259" s="8">
        <f t="shared" si="24"/>
        <v>348</v>
      </c>
      <c r="L259" s="8">
        <f t="shared" si="25"/>
        <v>24.360000000000003</v>
      </c>
      <c r="M259" s="8">
        <f t="shared" si="26"/>
        <v>372.36</v>
      </c>
      <c r="N259" s="8">
        <f t="shared" si="27"/>
        <v>915.92</v>
      </c>
      <c r="O259" s="220">
        <f t="shared" si="22"/>
        <v>915.92</v>
      </c>
      <c r="P259" s="207">
        <v>35.56</v>
      </c>
      <c r="Q259" s="208">
        <v>24.36</v>
      </c>
      <c r="R259" s="8">
        <f t="shared" si="23"/>
        <v>59.92</v>
      </c>
      <c r="AD259" s="18"/>
    </row>
    <row r="260" spans="1:30" ht="24" customHeight="1" x14ac:dyDescent="0.4">
      <c r="A260" s="10">
        <v>256</v>
      </c>
      <c r="B260" s="4">
        <v>5930002037</v>
      </c>
      <c r="C260" s="148" t="s">
        <v>2644</v>
      </c>
      <c r="D260" s="5" t="s">
        <v>3843</v>
      </c>
      <c r="E260" s="150" t="s">
        <v>3057</v>
      </c>
      <c r="F260" s="32" t="s">
        <v>3924</v>
      </c>
      <c r="G260" s="2">
        <v>697.64</v>
      </c>
      <c r="H260" s="7">
        <v>45.64</v>
      </c>
      <c r="I260" s="144">
        <v>39</v>
      </c>
      <c r="J260" s="7">
        <v>4</v>
      </c>
      <c r="K260" s="8">
        <f t="shared" si="24"/>
        <v>156</v>
      </c>
      <c r="L260" s="8">
        <f t="shared" si="25"/>
        <v>10.920000000000002</v>
      </c>
      <c r="M260" s="8">
        <f t="shared" si="26"/>
        <v>166.92</v>
      </c>
      <c r="N260" s="8">
        <f t="shared" si="27"/>
        <v>864.56</v>
      </c>
      <c r="O260" s="220">
        <f t="shared" si="22"/>
        <v>864.56</v>
      </c>
      <c r="P260" s="207">
        <v>45.64</v>
      </c>
      <c r="Q260" s="208">
        <v>10.92</v>
      </c>
      <c r="R260" s="8">
        <f t="shared" si="23"/>
        <v>56.56</v>
      </c>
      <c r="AD260" s="18"/>
    </row>
    <row r="261" spans="1:30" ht="24" customHeight="1" x14ac:dyDescent="0.4">
      <c r="A261" s="10">
        <v>257</v>
      </c>
      <c r="B261" s="4">
        <v>5930002038</v>
      </c>
      <c r="C261" s="148" t="s">
        <v>2645</v>
      </c>
      <c r="D261" s="5" t="s">
        <v>3844</v>
      </c>
      <c r="E261" s="150" t="s">
        <v>3058</v>
      </c>
      <c r="F261" s="32" t="s">
        <v>3924</v>
      </c>
      <c r="G261" s="2">
        <v>273.92</v>
      </c>
      <c r="H261" s="7">
        <v>17.920000000000002</v>
      </c>
      <c r="I261" s="144">
        <v>9</v>
      </c>
      <c r="J261" s="7">
        <v>4</v>
      </c>
      <c r="K261" s="8">
        <f t="shared" si="24"/>
        <v>36</v>
      </c>
      <c r="L261" s="8">
        <f t="shared" si="25"/>
        <v>2.5200000000000005</v>
      </c>
      <c r="M261" s="8">
        <f t="shared" si="26"/>
        <v>38.520000000000003</v>
      </c>
      <c r="N261" s="8">
        <f t="shared" si="27"/>
        <v>312.44</v>
      </c>
      <c r="O261" s="220">
        <f t="shared" si="22"/>
        <v>312.44</v>
      </c>
      <c r="P261" s="207">
        <v>17.920000000000002</v>
      </c>
      <c r="Q261" s="208">
        <v>2.52</v>
      </c>
      <c r="R261" s="8">
        <f t="shared" si="23"/>
        <v>20.440000000000001</v>
      </c>
      <c r="AD261" s="18"/>
    </row>
    <row r="262" spans="1:30" ht="24" customHeight="1" x14ac:dyDescent="0.4">
      <c r="A262" s="10">
        <v>258</v>
      </c>
      <c r="B262" s="4">
        <v>5930002039</v>
      </c>
      <c r="C262" s="148" t="s">
        <v>2646</v>
      </c>
      <c r="D262" s="5" t="s">
        <v>3845</v>
      </c>
      <c r="E262" s="150" t="s">
        <v>3059</v>
      </c>
      <c r="F262" s="32" t="s">
        <v>3924</v>
      </c>
      <c r="G262" s="2">
        <v>693.36</v>
      </c>
      <c r="H262" s="7">
        <v>45.36</v>
      </c>
      <c r="I262" s="144">
        <v>22</v>
      </c>
      <c r="J262" s="7">
        <v>4</v>
      </c>
      <c r="K262" s="8">
        <f t="shared" si="24"/>
        <v>88</v>
      </c>
      <c r="L262" s="8">
        <f t="shared" si="25"/>
        <v>6.16</v>
      </c>
      <c r="M262" s="8">
        <f t="shared" si="26"/>
        <v>94.16</v>
      </c>
      <c r="N262" s="8">
        <f t="shared" si="27"/>
        <v>787.52</v>
      </c>
      <c r="O262" s="220">
        <f t="shared" ref="O262:O285" si="28">N262</f>
        <v>787.52</v>
      </c>
      <c r="P262" s="207">
        <v>45.36</v>
      </c>
      <c r="Q262" s="208">
        <v>6.16</v>
      </c>
      <c r="R262" s="8">
        <f t="shared" ref="R262:R285" si="29">SUM(P262:Q262)</f>
        <v>51.519999999999996</v>
      </c>
      <c r="AD262" s="18"/>
    </row>
    <row r="263" spans="1:30" ht="24" customHeight="1" x14ac:dyDescent="0.4">
      <c r="A263" s="10">
        <v>259</v>
      </c>
      <c r="B263" s="4">
        <v>5930002040</v>
      </c>
      <c r="C263" s="4" t="s">
        <v>2647</v>
      </c>
      <c r="D263" s="5" t="s">
        <v>3060</v>
      </c>
      <c r="E263" s="150" t="s">
        <v>3061</v>
      </c>
      <c r="F263" s="32" t="s">
        <v>3928</v>
      </c>
      <c r="G263" s="2">
        <v>4489.72</v>
      </c>
      <c r="H263" s="7">
        <v>293.72000000000003</v>
      </c>
      <c r="I263" s="144">
        <v>139</v>
      </c>
      <c r="J263" s="7">
        <v>4</v>
      </c>
      <c r="K263" s="8">
        <f t="shared" si="24"/>
        <v>556</v>
      </c>
      <c r="L263" s="8">
        <f t="shared" si="25"/>
        <v>38.92</v>
      </c>
      <c r="M263" s="8">
        <f t="shared" si="26"/>
        <v>594.91999999999996</v>
      </c>
      <c r="N263" s="8">
        <f t="shared" si="27"/>
        <v>5084.6400000000003</v>
      </c>
      <c r="O263" s="220">
        <f t="shared" si="28"/>
        <v>5084.6400000000003</v>
      </c>
      <c r="P263" s="207">
        <v>293.72000000000003</v>
      </c>
      <c r="Q263" s="208">
        <v>38.92</v>
      </c>
      <c r="R263" s="8">
        <f t="shared" si="29"/>
        <v>332.64000000000004</v>
      </c>
      <c r="AD263" s="18"/>
    </row>
    <row r="264" spans="1:30" ht="24" customHeight="1" x14ac:dyDescent="0.4">
      <c r="A264" s="10">
        <v>260</v>
      </c>
      <c r="B264" s="4">
        <v>5930002041</v>
      </c>
      <c r="C264" s="148" t="s">
        <v>2543</v>
      </c>
      <c r="D264" s="5" t="s">
        <v>1391</v>
      </c>
      <c r="E264" s="150" t="s">
        <v>2910</v>
      </c>
      <c r="F264" s="32" t="s">
        <v>3927</v>
      </c>
      <c r="G264" s="2">
        <v>0</v>
      </c>
      <c r="H264" s="7">
        <v>0</v>
      </c>
      <c r="I264" s="144">
        <v>3</v>
      </c>
      <c r="J264" s="7">
        <v>4</v>
      </c>
      <c r="K264" s="8">
        <f t="shared" si="24"/>
        <v>12</v>
      </c>
      <c r="L264" s="8">
        <f t="shared" si="25"/>
        <v>0.84000000000000008</v>
      </c>
      <c r="M264" s="8">
        <f t="shared" si="26"/>
        <v>12.84</v>
      </c>
      <c r="N264" s="8">
        <f t="shared" si="27"/>
        <v>12.84</v>
      </c>
      <c r="O264" s="220">
        <f t="shared" si="28"/>
        <v>12.84</v>
      </c>
      <c r="P264" s="207">
        <v>0</v>
      </c>
      <c r="Q264" s="208">
        <v>0.84</v>
      </c>
      <c r="R264" s="8">
        <f t="shared" si="29"/>
        <v>0.84</v>
      </c>
      <c r="AD264" s="18"/>
    </row>
    <row r="265" spans="1:30" ht="24" customHeight="1" x14ac:dyDescent="0.4">
      <c r="A265" s="10">
        <v>261</v>
      </c>
      <c r="B265" s="4">
        <v>5930002042</v>
      </c>
      <c r="C265" s="148" t="s">
        <v>2503</v>
      </c>
      <c r="D265" s="5" t="s">
        <v>3846</v>
      </c>
      <c r="E265" s="150" t="s">
        <v>2851</v>
      </c>
      <c r="F265" s="32" t="s">
        <v>3939</v>
      </c>
      <c r="G265" s="2">
        <v>4.28</v>
      </c>
      <c r="H265" s="7">
        <v>0.28000000000000003</v>
      </c>
      <c r="I265" s="144">
        <v>0</v>
      </c>
      <c r="J265" s="7">
        <v>4</v>
      </c>
      <c r="K265" s="8">
        <f t="shared" si="24"/>
        <v>0</v>
      </c>
      <c r="L265" s="8">
        <f t="shared" si="25"/>
        <v>0</v>
      </c>
      <c r="M265" s="8">
        <f t="shared" si="26"/>
        <v>0</v>
      </c>
      <c r="N265" s="8">
        <f t="shared" si="27"/>
        <v>4.28</v>
      </c>
      <c r="O265" s="220">
        <f t="shared" si="28"/>
        <v>4.28</v>
      </c>
      <c r="P265" s="207">
        <v>0.28000000000000003</v>
      </c>
      <c r="Q265" s="208">
        <v>0</v>
      </c>
      <c r="R265" s="8">
        <f t="shared" si="29"/>
        <v>0.28000000000000003</v>
      </c>
      <c r="AD265" s="18"/>
    </row>
    <row r="266" spans="1:30" ht="24" customHeight="1" x14ac:dyDescent="0.4">
      <c r="A266" s="10">
        <v>262</v>
      </c>
      <c r="B266" s="4">
        <v>5930002043</v>
      </c>
      <c r="C266" s="148" t="s">
        <v>2504</v>
      </c>
      <c r="D266" s="5" t="s">
        <v>2852</v>
      </c>
      <c r="E266" s="150" t="s">
        <v>2853</v>
      </c>
      <c r="F266" s="32" t="s">
        <v>3932</v>
      </c>
      <c r="G266" s="2">
        <v>3329.84</v>
      </c>
      <c r="H266" s="7">
        <v>217.84</v>
      </c>
      <c r="I266" s="144">
        <v>132</v>
      </c>
      <c r="J266" s="7">
        <v>4</v>
      </c>
      <c r="K266" s="8">
        <f t="shared" si="24"/>
        <v>528</v>
      </c>
      <c r="L266" s="8">
        <f t="shared" si="25"/>
        <v>36.96</v>
      </c>
      <c r="M266" s="8">
        <f t="shared" si="26"/>
        <v>564.96</v>
      </c>
      <c r="N266" s="8">
        <f t="shared" si="27"/>
        <v>3894.8</v>
      </c>
      <c r="O266" s="220">
        <f t="shared" si="28"/>
        <v>3894.8</v>
      </c>
      <c r="P266" s="207">
        <v>217.84</v>
      </c>
      <c r="Q266" s="208">
        <v>36.96</v>
      </c>
      <c r="R266" s="8">
        <f t="shared" si="29"/>
        <v>254.8</v>
      </c>
      <c r="AD266" s="18"/>
    </row>
    <row r="267" spans="1:30" ht="24" customHeight="1" x14ac:dyDescent="0.4">
      <c r="A267" s="10">
        <v>263</v>
      </c>
      <c r="B267" s="4">
        <v>5930002044</v>
      </c>
      <c r="C267" s="148" t="s">
        <v>2505</v>
      </c>
      <c r="D267" s="5" t="s">
        <v>2854</v>
      </c>
      <c r="E267" s="150" t="s">
        <v>3946</v>
      </c>
      <c r="F267" s="32" t="s">
        <v>3930</v>
      </c>
      <c r="G267" s="2">
        <v>124.12</v>
      </c>
      <c r="H267" s="7">
        <v>8.1199999999999992</v>
      </c>
      <c r="I267" s="144">
        <v>52</v>
      </c>
      <c r="J267" s="7">
        <v>4</v>
      </c>
      <c r="K267" s="8">
        <f t="shared" si="24"/>
        <v>208</v>
      </c>
      <c r="L267" s="8">
        <f t="shared" si="25"/>
        <v>14.560000000000002</v>
      </c>
      <c r="M267" s="8">
        <f t="shared" si="26"/>
        <v>222.56</v>
      </c>
      <c r="N267" s="8">
        <f t="shared" si="27"/>
        <v>346.68</v>
      </c>
      <c r="O267" s="220">
        <f t="shared" si="28"/>
        <v>346.68</v>
      </c>
      <c r="P267" s="207">
        <v>8.1199999999999992</v>
      </c>
      <c r="Q267" s="208">
        <v>14.56</v>
      </c>
      <c r="R267" s="8">
        <f t="shared" si="29"/>
        <v>22.68</v>
      </c>
      <c r="AD267" s="18"/>
    </row>
    <row r="268" spans="1:30" ht="24" customHeight="1" x14ac:dyDescent="0.4">
      <c r="A268" s="10">
        <v>264</v>
      </c>
      <c r="B268" s="4">
        <v>5930002045</v>
      </c>
      <c r="C268" s="148" t="s">
        <v>2506</v>
      </c>
      <c r="D268" s="5" t="s">
        <v>792</v>
      </c>
      <c r="E268" s="150" t="s">
        <v>3947</v>
      </c>
      <c r="F268" s="32" t="s">
        <v>3924</v>
      </c>
      <c r="G268" s="2">
        <v>1181.28</v>
      </c>
      <c r="H268" s="7">
        <v>77.28</v>
      </c>
      <c r="I268" s="144">
        <v>143</v>
      </c>
      <c r="J268" s="7">
        <v>4</v>
      </c>
      <c r="K268" s="8">
        <f t="shared" si="24"/>
        <v>572</v>
      </c>
      <c r="L268" s="8">
        <f t="shared" si="25"/>
        <v>40.040000000000006</v>
      </c>
      <c r="M268" s="8">
        <f t="shared" si="26"/>
        <v>612.04</v>
      </c>
      <c r="N268" s="8">
        <f t="shared" si="27"/>
        <v>1793.32</v>
      </c>
      <c r="O268" s="220">
        <f t="shared" si="28"/>
        <v>1793.32</v>
      </c>
      <c r="P268" s="207">
        <v>77.28</v>
      </c>
      <c r="Q268" s="208">
        <v>40.04</v>
      </c>
      <c r="R268" s="8">
        <f t="shared" si="29"/>
        <v>117.32</v>
      </c>
      <c r="AD268" s="18"/>
    </row>
    <row r="269" spans="1:30" ht="24" customHeight="1" x14ac:dyDescent="0.4">
      <c r="A269" s="10">
        <v>265</v>
      </c>
      <c r="B269" s="4">
        <v>5930002046</v>
      </c>
      <c r="C269" s="148" t="s">
        <v>2526</v>
      </c>
      <c r="D269" s="5" t="s">
        <v>3847</v>
      </c>
      <c r="E269" s="150" t="s">
        <v>2882</v>
      </c>
      <c r="F269" s="32" t="s">
        <v>3927</v>
      </c>
      <c r="G269" s="2">
        <v>0</v>
      </c>
      <c r="H269" s="7">
        <v>0</v>
      </c>
      <c r="I269" s="144">
        <v>11</v>
      </c>
      <c r="J269" s="7">
        <v>4</v>
      </c>
      <c r="K269" s="8">
        <f t="shared" si="24"/>
        <v>44</v>
      </c>
      <c r="L269" s="8">
        <f t="shared" si="25"/>
        <v>3.08</v>
      </c>
      <c r="M269" s="8">
        <f t="shared" si="26"/>
        <v>47.08</v>
      </c>
      <c r="N269" s="8">
        <f t="shared" si="27"/>
        <v>47.08</v>
      </c>
      <c r="O269" s="220">
        <f t="shared" si="28"/>
        <v>47.08</v>
      </c>
      <c r="P269" s="207">
        <v>0</v>
      </c>
      <c r="Q269" s="208">
        <v>3.08</v>
      </c>
      <c r="R269" s="8">
        <f t="shared" si="29"/>
        <v>3.08</v>
      </c>
      <c r="AD269" s="18"/>
    </row>
    <row r="270" spans="1:30" ht="24" customHeight="1" x14ac:dyDescent="0.4">
      <c r="A270" s="10">
        <v>266</v>
      </c>
      <c r="B270" s="4">
        <v>5930002047</v>
      </c>
      <c r="C270" s="148" t="s">
        <v>2525</v>
      </c>
      <c r="D270" s="5" t="s">
        <v>1119</v>
      </c>
      <c r="E270" s="150" t="s">
        <v>2881</v>
      </c>
      <c r="F270" s="32" t="s">
        <v>3932</v>
      </c>
      <c r="G270" s="2">
        <v>1318.24</v>
      </c>
      <c r="H270" s="7">
        <v>86.24</v>
      </c>
      <c r="I270" s="144">
        <v>64</v>
      </c>
      <c r="J270" s="7">
        <v>4</v>
      </c>
      <c r="K270" s="8">
        <f t="shared" si="24"/>
        <v>256</v>
      </c>
      <c r="L270" s="8">
        <f t="shared" si="25"/>
        <v>17.920000000000002</v>
      </c>
      <c r="M270" s="8">
        <f t="shared" si="26"/>
        <v>273.92</v>
      </c>
      <c r="N270" s="8">
        <f t="shared" si="27"/>
        <v>1592.16</v>
      </c>
      <c r="O270" s="220">
        <f t="shared" si="28"/>
        <v>1592.16</v>
      </c>
      <c r="P270" s="207">
        <v>86.24</v>
      </c>
      <c r="Q270" s="208">
        <v>17.920000000000002</v>
      </c>
      <c r="R270" s="8">
        <f t="shared" si="29"/>
        <v>104.16</v>
      </c>
      <c r="AD270" s="18"/>
    </row>
    <row r="271" spans="1:30" ht="24" customHeight="1" x14ac:dyDescent="0.4">
      <c r="A271" s="10">
        <v>267</v>
      </c>
      <c r="B271" s="4">
        <v>5930002048</v>
      </c>
      <c r="C271" s="3" t="s">
        <v>2524</v>
      </c>
      <c r="D271" s="5" t="s">
        <v>1060</v>
      </c>
      <c r="E271" s="150" t="s">
        <v>2880</v>
      </c>
      <c r="F271" s="32" t="s">
        <v>3932</v>
      </c>
      <c r="G271" s="2">
        <v>607.76</v>
      </c>
      <c r="H271" s="7">
        <v>39.76</v>
      </c>
      <c r="I271" s="144">
        <v>53</v>
      </c>
      <c r="J271" s="7">
        <v>4</v>
      </c>
      <c r="K271" s="8">
        <f t="shared" si="24"/>
        <v>212</v>
      </c>
      <c r="L271" s="8">
        <f t="shared" si="25"/>
        <v>14.840000000000002</v>
      </c>
      <c r="M271" s="8">
        <f t="shared" si="26"/>
        <v>226.84</v>
      </c>
      <c r="N271" s="8">
        <f t="shared" si="27"/>
        <v>834.6</v>
      </c>
      <c r="O271" s="220">
        <f t="shared" si="28"/>
        <v>834.6</v>
      </c>
      <c r="P271" s="207">
        <v>39.76</v>
      </c>
      <c r="Q271" s="208">
        <v>14.84</v>
      </c>
      <c r="R271" s="8">
        <f t="shared" si="29"/>
        <v>54.599999999999994</v>
      </c>
      <c r="AD271" s="18"/>
    </row>
    <row r="272" spans="1:30" ht="24" customHeight="1" x14ac:dyDescent="0.4">
      <c r="A272" s="10">
        <v>268</v>
      </c>
      <c r="B272" s="4">
        <v>5930002049</v>
      </c>
      <c r="C272" s="148" t="s">
        <v>2421</v>
      </c>
      <c r="D272" s="5" t="s">
        <v>2746</v>
      </c>
      <c r="E272" s="150" t="s">
        <v>2747</v>
      </c>
      <c r="F272" s="32" t="s">
        <v>3924</v>
      </c>
      <c r="G272" s="2">
        <v>1527.96</v>
      </c>
      <c r="H272" s="7">
        <v>99.96</v>
      </c>
      <c r="I272" s="144">
        <v>66</v>
      </c>
      <c r="J272" s="7">
        <v>4</v>
      </c>
      <c r="K272" s="8">
        <f t="shared" si="24"/>
        <v>264</v>
      </c>
      <c r="L272" s="8">
        <f t="shared" si="25"/>
        <v>18.48</v>
      </c>
      <c r="M272" s="8">
        <f t="shared" si="26"/>
        <v>282.48</v>
      </c>
      <c r="N272" s="8">
        <f t="shared" si="27"/>
        <v>1810.44</v>
      </c>
      <c r="O272" s="220">
        <f t="shared" si="28"/>
        <v>1810.44</v>
      </c>
      <c r="P272" s="207">
        <v>99.96</v>
      </c>
      <c r="Q272" s="208">
        <v>18.48</v>
      </c>
      <c r="R272" s="8">
        <f t="shared" si="29"/>
        <v>118.44</v>
      </c>
      <c r="AD272" s="18"/>
    </row>
    <row r="273" spans="1:30" ht="24" customHeight="1" x14ac:dyDescent="0.4">
      <c r="A273" s="10">
        <v>269</v>
      </c>
      <c r="B273" s="4">
        <v>5930002050</v>
      </c>
      <c r="C273" s="148" t="s">
        <v>2426</v>
      </c>
      <c r="D273" s="5" t="s">
        <v>2062</v>
      </c>
      <c r="E273" s="150" t="s">
        <v>2753</v>
      </c>
      <c r="F273" s="32" t="s">
        <v>3927</v>
      </c>
      <c r="G273" s="2">
        <v>0</v>
      </c>
      <c r="H273" s="7">
        <v>0</v>
      </c>
      <c r="I273" s="144">
        <v>2</v>
      </c>
      <c r="J273" s="7">
        <v>4</v>
      </c>
      <c r="K273" s="8">
        <f t="shared" si="24"/>
        <v>8</v>
      </c>
      <c r="L273" s="8">
        <f t="shared" si="25"/>
        <v>0.56000000000000005</v>
      </c>
      <c r="M273" s="8">
        <f t="shared" si="26"/>
        <v>8.56</v>
      </c>
      <c r="N273" s="8">
        <f t="shared" si="27"/>
        <v>8.56</v>
      </c>
      <c r="O273" s="220">
        <f t="shared" si="28"/>
        <v>8.56</v>
      </c>
      <c r="P273" s="207">
        <v>0</v>
      </c>
      <c r="Q273" s="208">
        <v>0.56000000000000005</v>
      </c>
      <c r="R273" s="8">
        <f t="shared" si="29"/>
        <v>0.56000000000000005</v>
      </c>
      <c r="AD273" s="18"/>
    </row>
    <row r="274" spans="1:30" ht="24" customHeight="1" x14ac:dyDescent="0.4">
      <c r="A274" s="10">
        <v>270</v>
      </c>
      <c r="B274" s="4">
        <v>5930002051</v>
      </c>
      <c r="C274" s="148" t="s">
        <v>2423</v>
      </c>
      <c r="D274" s="5" t="s">
        <v>2750</v>
      </c>
      <c r="E274" s="150" t="s">
        <v>2751</v>
      </c>
      <c r="F274" s="32" t="s">
        <v>3940</v>
      </c>
      <c r="G274" s="2">
        <v>492.2</v>
      </c>
      <c r="H274" s="7">
        <v>32.200000000000003</v>
      </c>
      <c r="I274" s="144">
        <v>24</v>
      </c>
      <c r="J274" s="7">
        <v>4</v>
      </c>
      <c r="K274" s="8">
        <f t="shared" si="24"/>
        <v>96</v>
      </c>
      <c r="L274" s="8">
        <f t="shared" si="25"/>
        <v>6.7200000000000006</v>
      </c>
      <c r="M274" s="8">
        <f t="shared" si="26"/>
        <v>102.72</v>
      </c>
      <c r="N274" s="8">
        <f t="shared" si="27"/>
        <v>594.91999999999996</v>
      </c>
      <c r="O274" s="220">
        <f t="shared" si="28"/>
        <v>594.91999999999996</v>
      </c>
      <c r="P274" s="207">
        <v>32.200000000000003</v>
      </c>
      <c r="Q274" s="208">
        <v>6.72</v>
      </c>
      <c r="R274" s="8">
        <f t="shared" si="29"/>
        <v>38.92</v>
      </c>
      <c r="AD274" s="18"/>
    </row>
    <row r="275" spans="1:30" ht="24" customHeight="1" x14ac:dyDescent="0.4">
      <c r="A275" s="10">
        <v>271</v>
      </c>
      <c r="B275" s="4">
        <v>5930002052</v>
      </c>
      <c r="C275" s="148" t="s">
        <v>2425</v>
      </c>
      <c r="D275" s="5" t="s">
        <v>3848</v>
      </c>
      <c r="E275" s="150" t="s">
        <v>755</v>
      </c>
      <c r="F275" s="32" t="s">
        <v>3924</v>
      </c>
      <c r="G275" s="2">
        <v>898.8</v>
      </c>
      <c r="H275" s="7">
        <v>58.8</v>
      </c>
      <c r="I275" s="83">
        <v>35</v>
      </c>
      <c r="J275" s="176">
        <v>4</v>
      </c>
      <c r="K275" s="177">
        <f t="shared" si="24"/>
        <v>140</v>
      </c>
      <c r="L275" s="177">
        <f t="shared" si="25"/>
        <v>9.8000000000000007</v>
      </c>
      <c r="M275" s="177">
        <f t="shared" si="26"/>
        <v>149.80000000000001</v>
      </c>
      <c r="N275" s="177">
        <f t="shared" si="27"/>
        <v>1048.5999999999999</v>
      </c>
      <c r="O275" s="220">
        <f t="shared" si="28"/>
        <v>1048.5999999999999</v>
      </c>
      <c r="P275" s="207">
        <v>58.8</v>
      </c>
      <c r="Q275" s="208">
        <v>9.8000000000000007</v>
      </c>
      <c r="R275" s="8">
        <f t="shared" si="29"/>
        <v>68.599999999999994</v>
      </c>
      <c r="AD275" s="18"/>
    </row>
    <row r="276" spans="1:30" ht="24" customHeight="1" x14ac:dyDescent="0.4">
      <c r="A276" s="10">
        <v>272</v>
      </c>
      <c r="B276" s="4">
        <v>5930002053</v>
      </c>
      <c r="C276" s="148" t="s">
        <v>2420</v>
      </c>
      <c r="D276" s="5" t="s">
        <v>2744</v>
      </c>
      <c r="E276" s="5" t="s">
        <v>2745</v>
      </c>
      <c r="F276" s="32" t="s">
        <v>3930</v>
      </c>
      <c r="G276" s="2">
        <v>94.16</v>
      </c>
      <c r="H276" s="7">
        <v>6.16</v>
      </c>
      <c r="I276" s="83">
        <v>24</v>
      </c>
      <c r="J276" s="176">
        <v>4</v>
      </c>
      <c r="K276" s="177">
        <f t="shared" si="24"/>
        <v>96</v>
      </c>
      <c r="L276" s="177">
        <f>K276*7%</f>
        <v>6.7200000000000006</v>
      </c>
      <c r="M276" s="177">
        <f t="shared" si="26"/>
        <v>102.72</v>
      </c>
      <c r="N276" s="177">
        <f>G276+M276</f>
        <v>196.88</v>
      </c>
      <c r="O276" s="220">
        <f t="shared" si="28"/>
        <v>196.88</v>
      </c>
      <c r="P276" s="207">
        <v>6.16</v>
      </c>
      <c r="Q276" s="208">
        <v>6.72</v>
      </c>
      <c r="R276" s="8">
        <f t="shared" si="29"/>
        <v>12.879999999999999</v>
      </c>
      <c r="AD276" s="18"/>
    </row>
    <row r="277" spans="1:30" ht="24.75" customHeight="1" x14ac:dyDescent="0.4">
      <c r="A277" s="10">
        <v>273</v>
      </c>
      <c r="B277" s="4">
        <v>5930002054</v>
      </c>
      <c r="C277" s="148" t="s">
        <v>2419</v>
      </c>
      <c r="D277" s="5" t="s">
        <v>2742</v>
      </c>
      <c r="E277" s="5" t="s">
        <v>2743</v>
      </c>
      <c r="F277" s="148" t="s">
        <v>18</v>
      </c>
      <c r="G277" s="78">
        <v>0</v>
      </c>
      <c r="H277" s="7">
        <v>0</v>
      </c>
      <c r="I277" s="83">
        <v>8</v>
      </c>
      <c r="J277" s="176">
        <v>4</v>
      </c>
      <c r="K277" s="177">
        <f t="shared" ref="K277:K285" si="30">I277*J277</f>
        <v>32</v>
      </c>
      <c r="L277" s="177">
        <f t="shared" ref="L277:L285" si="31">K277*7%</f>
        <v>2.2400000000000002</v>
      </c>
      <c r="M277" s="177">
        <f t="shared" ref="M277:M285" si="32">ROUNDUP(K277+L277,2)</f>
        <v>34.24</v>
      </c>
      <c r="N277" s="177">
        <f t="shared" si="27"/>
        <v>34.24</v>
      </c>
      <c r="O277" s="220">
        <f t="shared" si="28"/>
        <v>34.24</v>
      </c>
      <c r="P277" s="207">
        <v>0</v>
      </c>
      <c r="Q277" s="208">
        <v>2.2400000000000002</v>
      </c>
      <c r="R277" s="8">
        <f t="shared" si="29"/>
        <v>2.2400000000000002</v>
      </c>
    </row>
    <row r="278" spans="1:30" ht="24" customHeight="1" x14ac:dyDescent="0.4">
      <c r="A278" s="10">
        <v>274</v>
      </c>
      <c r="B278" s="4">
        <v>5930002055</v>
      </c>
      <c r="C278" s="148" t="s">
        <v>2418</v>
      </c>
      <c r="D278" s="5" t="s">
        <v>2740</v>
      </c>
      <c r="E278" s="5" t="s">
        <v>2741</v>
      </c>
      <c r="F278" s="148" t="s">
        <v>18</v>
      </c>
      <c r="G278" s="78">
        <v>0</v>
      </c>
      <c r="H278" s="7">
        <v>0</v>
      </c>
      <c r="I278" s="83">
        <v>39</v>
      </c>
      <c r="J278" s="176">
        <v>4</v>
      </c>
      <c r="K278" s="177">
        <f t="shared" si="30"/>
        <v>156</v>
      </c>
      <c r="L278" s="177">
        <f t="shared" si="31"/>
        <v>10.920000000000002</v>
      </c>
      <c r="M278" s="177">
        <f t="shared" si="32"/>
        <v>166.92</v>
      </c>
      <c r="N278" s="177">
        <f t="shared" si="27"/>
        <v>166.92</v>
      </c>
      <c r="O278" s="220">
        <f t="shared" si="28"/>
        <v>166.92</v>
      </c>
      <c r="P278" s="207">
        <v>0</v>
      </c>
      <c r="Q278" s="208">
        <v>10.92</v>
      </c>
      <c r="R278" s="8">
        <f t="shared" si="29"/>
        <v>10.92</v>
      </c>
    </row>
    <row r="279" spans="1:30" ht="24" customHeight="1" x14ac:dyDescent="0.4">
      <c r="A279" s="184">
        <v>275</v>
      </c>
      <c r="B279" s="180">
        <v>5930002056</v>
      </c>
      <c r="C279" s="180" t="s">
        <v>2417</v>
      </c>
      <c r="D279" s="182" t="s">
        <v>2738</v>
      </c>
      <c r="E279" s="182" t="s">
        <v>2739</v>
      </c>
      <c r="F279" s="187" t="s">
        <v>18</v>
      </c>
      <c r="G279" s="188">
        <v>0</v>
      </c>
      <c r="H279" s="189">
        <v>0</v>
      </c>
      <c r="I279" s="187">
        <v>0</v>
      </c>
      <c r="J279" s="189">
        <v>4</v>
      </c>
      <c r="K279" s="190">
        <f t="shared" si="30"/>
        <v>0</v>
      </c>
      <c r="L279" s="190">
        <f t="shared" si="31"/>
        <v>0</v>
      </c>
      <c r="M279" s="190">
        <f t="shared" si="32"/>
        <v>0</v>
      </c>
      <c r="N279" s="190">
        <f t="shared" si="27"/>
        <v>0</v>
      </c>
      <c r="O279" s="220">
        <f t="shared" si="28"/>
        <v>0</v>
      </c>
      <c r="P279" s="221">
        <v>0</v>
      </c>
      <c r="Q279" s="210">
        <v>0</v>
      </c>
      <c r="R279" s="8">
        <f t="shared" si="29"/>
        <v>0</v>
      </c>
    </row>
    <row r="280" spans="1:30" ht="24" customHeight="1" x14ac:dyDescent="0.4">
      <c r="A280" s="10">
        <v>276</v>
      </c>
      <c r="B280" s="4">
        <v>5930002057</v>
      </c>
      <c r="C280" s="148" t="s">
        <v>2416</v>
      </c>
      <c r="D280" s="5" t="s">
        <v>708</v>
      </c>
      <c r="E280" s="5" t="s">
        <v>2737</v>
      </c>
      <c r="F280" s="148" t="s">
        <v>3924</v>
      </c>
      <c r="G280" s="78">
        <v>736.16</v>
      </c>
      <c r="H280" s="7">
        <v>48.16</v>
      </c>
      <c r="I280" s="83">
        <v>41</v>
      </c>
      <c r="J280" s="176">
        <v>4</v>
      </c>
      <c r="K280" s="177">
        <f t="shared" si="30"/>
        <v>164</v>
      </c>
      <c r="L280" s="177">
        <f t="shared" si="31"/>
        <v>11.48</v>
      </c>
      <c r="M280" s="177">
        <f t="shared" si="32"/>
        <v>175.48</v>
      </c>
      <c r="N280" s="177">
        <f t="shared" si="27"/>
        <v>911.64</v>
      </c>
      <c r="O280" s="220">
        <f t="shared" si="28"/>
        <v>911.64</v>
      </c>
      <c r="P280" s="207">
        <v>48.16</v>
      </c>
      <c r="Q280" s="208">
        <v>11.48</v>
      </c>
      <c r="R280" s="8">
        <f t="shared" si="29"/>
        <v>59.64</v>
      </c>
    </row>
    <row r="281" spans="1:30" ht="24" customHeight="1" x14ac:dyDescent="0.4">
      <c r="A281" s="10">
        <v>277</v>
      </c>
      <c r="B281" s="4">
        <v>5930002058</v>
      </c>
      <c r="C281" s="148" t="s">
        <v>2388</v>
      </c>
      <c r="D281" s="5" t="s">
        <v>2694</v>
      </c>
      <c r="E281" s="5" t="s">
        <v>2695</v>
      </c>
      <c r="F281" s="148" t="s">
        <v>3924</v>
      </c>
      <c r="G281" s="78">
        <v>4536.8</v>
      </c>
      <c r="H281" s="7">
        <v>296.8</v>
      </c>
      <c r="I281" s="83">
        <v>183</v>
      </c>
      <c r="J281" s="176">
        <v>4</v>
      </c>
      <c r="K281" s="177">
        <f t="shared" si="30"/>
        <v>732</v>
      </c>
      <c r="L281" s="177">
        <f t="shared" si="31"/>
        <v>51.24</v>
      </c>
      <c r="M281" s="177">
        <f t="shared" si="32"/>
        <v>783.24</v>
      </c>
      <c r="N281" s="177">
        <f t="shared" si="27"/>
        <v>5320.04</v>
      </c>
      <c r="O281" s="220">
        <f t="shared" si="28"/>
        <v>5320.04</v>
      </c>
      <c r="P281" s="207">
        <v>296.8</v>
      </c>
      <c r="Q281" s="208">
        <v>51.24</v>
      </c>
      <c r="R281" s="8">
        <f t="shared" si="29"/>
        <v>348.04</v>
      </c>
    </row>
    <row r="282" spans="1:30" ht="24" customHeight="1" x14ac:dyDescent="0.4">
      <c r="A282" s="10">
        <v>278</v>
      </c>
      <c r="B282" s="4">
        <v>5930002059</v>
      </c>
      <c r="C282" s="148" t="s">
        <v>2603</v>
      </c>
      <c r="D282" s="5" t="s">
        <v>2214</v>
      </c>
      <c r="E282" s="5" t="s">
        <v>2994</v>
      </c>
      <c r="F282" s="148" t="s">
        <v>3924</v>
      </c>
      <c r="G282" s="78">
        <v>950.16</v>
      </c>
      <c r="H282" s="7">
        <v>62.16</v>
      </c>
      <c r="I282" s="83">
        <v>21</v>
      </c>
      <c r="J282" s="176">
        <v>4</v>
      </c>
      <c r="K282" s="177">
        <f t="shared" si="30"/>
        <v>84</v>
      </c>
      <c r="L282" s="177">
        <f t="shared" si="31"/>
        <v>5.8800000000000008</v>
      </c>
      <c r="M282" s="177">
        <f t="shared" si="32"/>
        <v>89.88</v>
      </c>
      <c r="N282" s="177">
        <f t="shared" si="27"/>
        <v>1040.04</v>
      </c>
      <c r="O282" s="220">
        <f t="shared" si="28"/>
        <v>1040.04</v>
      </c>
      <c r="P282" s="207">
        <v>62.16</v>
      </c>
      <c r="Q282" s="208">
        <v>5.88</v>
      </c>
      <c r="R282" s="8">
        <f t="shared" si="29"/>
        <v>68.039999999999992</v>
      </c>
    </row>
    <row r="283" spans="1:30" ht="24" customHeight="1" x14ac:dyDescent="0.4">
      <c r="A283" s="10">
        <v>279</v>
      </c>
      <c r="B283" s="4">
        <v>5930002060</v>
      </c>
      <c r="C283" s="148" t="s">
        <v>2635</v>
      </c>
      <c r="D283" s="5" t="s">
        <v>3040</v>
      </c>
      <c r="E283" s="5" t="s">
        <v>3041</v>
      </c>
      <c r="F283" s="148" t="s">
        <v>3924</v>
      </c>
      <c r="G283" s="78">
        <v>577.79999999999995</v>
      </c>
      <c r="H283" s="7">
        <v>37.799999999999997</v>
      </c>
      <c r="I283" s="83">
        <v>19</v>
      </c>
      <c r="J283" s="176">
        <v>4</v>
      </c>
      <c r="K283" s="177">
        <f t="shared" si="30"/>
        <v>76</v>
      </c>
      <c r="L283" s="177">
        <f t="shared" si="31"/>
        <v>5.32</v>
      </c>
      <c r="M283" s="177">
        <f t="shared" si="32"/>
        <v>81.319999999999993</v>
      </c>
      <c r="N283" s="177">
        <f t="shared" si="27"/>
        <v>659.11999999999989</v>
      </c>
      <c r="O283" s="220">
        <f t="shared" si="28"/>
        <v>659.11999999999989</v>
      </c>
      <c r="P283" s="207">
        <v>37.799999999999997</v>
      </c>
      <c r="Q283" s="208">
        <v>5.32</v>
      </c>
      <c r="R283" s="8">
        <f t="shared" si="29"/>
        <v>43.12</v>
      </c>
    </row>
    <row r="284" spans="1:30" ht="24" customHeight="1" x14ac:dyDescent="0.4">
      <c r="A284" s="10">
        <v>280</v>
      </c>
      <c r="B284" s="4">
        <v>5930002061</v>
      </c>
      <c r="C284" s="3" t="s">
        <v>2636</v>
      </c>
      <c r="D284" s="5" t="s">
        <v>3042</v>
      </c>
      <c r="E284" s="5" t="s">
        <v>3043</v>
      </c>
      <c r="F284" s="148" t="s">
        <v>3924</v>
      </c>
      <c r="G284" s="78">
        <v>911.64</v>
      </c>
      <c r="H284" s="7">
        <v>59.64</v>
      </c>
      <c r="I284" s="83">
        <v>42</v>
      </c>
      <c r="J284" s="176">
        <v>4</v>
      </c>
      <c r="K284" s="177">
        <f t="shared" si="30"/>
        <v>168</v>
      </c>
      <c r="L284" s="177">
        <f t="shared" si="31"/>
        <v>11.760000000000002</v>
      </c>
      <c r="M284" s="177">
        <f t="shared" si="32"/>
        <v>179.76</v>
      </c>
      <c r="N284" s="177">
        <f t="shared" si="27"/>
        <v>1091.4000000000001</v>
      </c>
      <c r="O284" s="220">
        <f t="shared" si="28"/>
        <v>1091.4000000000001</v>
      </c>
      <c r="P284" s="207">
        <v>59.64</v>
      </c>
      <c r="Q284" s="208">
        <v>11.76</v>
      </c>
      <c r="R284" s="8">
        <f t="shared" si="29"/>
        <v>71.400000000000006</v>
      </c>
    </row>
    <row r="285" spans="1:30" ht="24" customHeight="1" x14ac:dyDescent="0.4">
      <c r="A285" s="10">
        <v>281</v>
      </c>
      <c r="B285" s="4">
        <v>5930002062</v>
      </c>
      <c r="C285" s="10" t="s">
        <v>2634</v>
      </c>
      <c r="D285" s="9" t="s">
        <v>3038</v>
      </c>
      <c r="E285" s="149" t="s">
        <v>3039</v>
      </c>
      <c r="F285" s="148" t="s">
        <v>3924</v>
      </c>
      <c r="G285" s="78">
        <v>1044.32</v>
      </c>
      <c r="H285" s="7">
        <v>68.319999999999993</v>
      </c>
      <c r="I285" s="83">
        <v>39</v>
      </c>
      <c r="J285" s="176">
        <v>4</v>
      </c>
      <c r="K285" s="177">
        <f t="shared" si="30"/>
        <v>156</v>
      </c>
      <c r="L285" s="177">
        <f t="shared" si="31"/>
        <v>10.920000000000002</v>
      </c>
      <c r="M285" s="177">
        <f t="shared" si="32"/>
        <v>166.92</v>
      </c>
      <c r="N285" s="177">
        <f t="shared" si="27"/>
        <v>1211.24</v>
      </c>
      <c r="O285" s="220">
        <f t="shared" si="28"/>
        <v>1211.24</v>
      </c>
      <c r="P285" s="207">
        <v>68.319999999999993</v>
      </c>
      <c r="Q285" s="208">
        <v>10.92</v>
      </c>
      <c r="R285" s="8">
        <f t="shared" si="29"/>
        <v>79.239999999999995</v>
      </c>
    </row>
    <row r="286" spans="1:30" ht="24" customHeight="1" x14ac:dyDescent="0.4">
      <c r="G286" s="175">
        <f>SUM(G5:G285)</f>
        <v>285775.59999999998</v>
      </c>
      <c r="H286" s="175"/>
      <c r="K286" s="206">
        <f>SUM(K5:K285)</f>
        <v>69888</v>
      </c>
      <c r="L286" s="206">
        <f t="shared" ref="L286:R286" si="33">SUM(L5:L285)</f>
        <v>4892.16</v>
      </c>
      <c r="M286" s="206">
        <f t="shared" si="33"/>
        <v>74780.159999999945</v>
      </c>
      <c r="N286" s="178">
        <f t="shared" si="33"/>
        <v>360555.76000000018</v>
      </c>
      <c r="O286" s="30">
        <f t="shared" si="33"/>
        <v>360555.76000000018</v>
      </c>
      <c r="P286" s="222">
        <f t="shared" si="33"/>
        <v>18695.599999999991</v>
      </c>
      <c r="Q286" s="209">
        <f t="shared" si="33"/>
        <v>4892.16</v>
      </c>
      <c r="R286" s="209">
        <f t="shared" si="33"/>
        <v>23587.760000000013</v>
      </c>
    </row>
    <row r="287" spans="1:30" x14ac:dyDescent="0.4">
      <c r="L287" s="206">
        <f>SUM(K286:L286)</f>
        <v>74780.160000000003</v>
      </c>
      <c r="N287" s="30">
        <f>285775.6+74780.16</f>
        <v>360555.76</v>
      </c>
    </row>
  </sheetData>
  <mergeCells count="12"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  <mergeCell ref="A3:A4"/>
    <mergeCell ref="K3:K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9"/>
  <sheetViews>
    <sheetView tabSelected="1" topLeftCell="A201" zoomScale="85" zoomScaleNormal="85" workbookViewId="0">
      <selection activeCell="G258" sqref="G258"/>
    </sheetView>
  </sheetViews>
  <sheetFormatPr baseColWidth="10" defaultColWidth="9" defaultRowHeight="24" x14ac:dyDescent="0.4"/>
  <cols>
    <col min="1" max="1" width="6.1640625" style="55" customWidth="1"/>
    <col min="2" max="2" width="10.6640625" style="58" customWidth="1"/>
    <col min="3" max="3" width="15.83203125" style="57" customWidth="1"/>
    <col min="4" max="4" width="10.6640625" style="56" customWidth="1"/>
    <col min="5" max="5" width="53.1640625" style="55" customWidth="1"/>
    <col min="6" max="6" width="35.1640625" style="55" customWidth="1"/>
    <col min="7" max="7" width="13.6640625" style="55" customWidth="1"/>
    <col min="8" max="8" width="14.1640625" style="52" customWidth="1"/>
    <col min="9" max="9" width="11.1640625" style="52" customWidth="1"/>
    <col min="10" max="10" width="9.6640625" style="53" customWidth="1"/>
    <col min="11" max="11" width="11" style="54" customWidth="1"/>
    <col min="12" max="12" width="10.1640625" style="53" customWidth="1"/>
    <col min="13" max="13" width="14" style="53" customWidth="1"/>
    <col min="14" max="14" width="11.83203125" style="53" customWidth="1"/>
    <col min="15" max="16" width="13.33203125" style="53" customWidth="1"/>
    <col min="17" max="17" width="12" style="51" customWidth="1"/>
    <col min="18" max="18" width="63.1640625" style="52" customWidth="1"/>
    <col min="19" max="19" width="15.6640625" style="52" customWidth="1"/>
    <col min="20" max="20" width="13.6640625" style="51" customWidth="1"/>
    <col min="21" max="21" width="15" style="51" customWidth="1"/>
    <col min="22" max="23" width="10.1640625" style="50" customWidth="1"/>
    <col min="24" max="24" width="11.83203125" style="48" customWidth="1"/>
    <col min="25" max="25" width="10.33203125" style="49" customWidth="1"/>
    <col min="26" max="26" width="9" style="48" customWidth="1"/>
    <col min="27" max="16384" width="9" style="48"/>
  </cols>
  <sheetData>
    <row r="1" spans="1:26" s="91" customFormat="1" ht="30" x14ac:dyDescent="0.5">
      <c r="A1" s="252" t="s">
        <v>4081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107"/>
      <c r="S1" s="107"/>
      <c r="T1" s="104"/>
      <c r="U1" s="104"/>
      <c r="V1" s="100"/>
      <c r="W1" s="100"/>
      <c r="Y1" s="99"/>
    </row>
    <row r="2" spans="1:26" s="91" customFormat="1" ht="30" x14ac:dyDescent="0.5">
      <c r="A2" s="104"/>
      <c r="B2" s="104"/>
      <c r="C2" s="104"/>
      <c r="D2" s="106"/>
      <c r="E2" s="104"/>
      <c r="F2" s="104"/>
      <c r="G2" s="104"/>
      <c r="H2" s="104"/>
      <c r="I2" s="104"/>
      <c r="J2" s="105"/>
      <c r="K2" s="100"/>
      <c r="L2" s="104"/>
      <c r="M2" s="104"/>
      <c r="N2" s="104"/>
      <c r="O2" s="103" t="s">
        <v>3138</v>
      </c>
      <c r="P2" s="103"/>
      <c r="Q2" s="101" t="s">
        <v>3137</v>
      </c>
      <c r="R2" s="102"/>
      <c r="S2" s="102"/>
      <c r="T2" s="101"/>
      <c r="U2" s="101"/>
      <c r="V2" s="100"/>
      <c r="W2" s="100"/>
      <c r="Y2" s="99"/>
    </row>
    <row r="3" spans="1:26" s="91" customFormat="1" x14ac:dyDescent="0.4">
      <c r="A3" s="248" t="s">
        <v>3136</v>
      </c>
      <c r="B3" s="248" t="s">
        <v>3135</v>
      </c>
      <c r="C3" s="248" t="s">
        <v>3134</v>
      </c>
      <c r="D3" s="263" t="s">
        <v>0</v>
      </c>
      <c r="E3" s="248" t="s">
        <v>3133</v>
      </c>
      <c r="F3" s="97"/>
      <c r="G3" s="98" t="s">
        <v>3132</v>
      </c>
      <c r="H3" s="97" t="s">
        <v>3131</v>
      </c>
      <c r="I3" s="259" t="s">
        <v>3130</v>
      </c>
      <c r="J3" s="266" t="s">
        <v>3129</v>
      </c>
      <c r="K3" s="253" t="s">
        <v>3128</v>
      </c>
      <c r="L3" s="255" t="s">
        <v>13</v>
      </c>
      <c r="M3" s="264" t="s">
        <v>3127</v>
      </c>
      <c r="N3" s="261" t="s">
        <v>3126</v>
      </c>
      <c r="O3" s="96" t="s">
        <v>5</v>
      </c>
      <c r="P3" s="223"/>
      <c r="Q3" s="257" t="s">
        <v>3123</v>
      </c>
      <c r="R3" s="92"/>
      <c r="S3" s="92"/>
      <c r="T3" s="250" t="s">
        <v>3125</v>
      </c>
      <c r="U3" s="250" t="s">
        <v>3124</v>
      </c>
      <c r="V3" s="251">
        <v>7.0000000000000007E-2</v>
      </c>
      <c r="W3" s="249" t="s">
        <v>5</v>
      </c>
      <c r="X3" s="247" t="s">
        <v>3123</v>
      </c>
      <c r="Y3" s="246" t="s">
        <v>3122</v>
      </c>
    </row>
    <row r="4" spans="1:26" s="91" customFormat="1" ht="24.75" customHeight="1" x14ac:dyDescent="0.4">
      <c r="A4" s="248"/>
      <c r="B4" s="248"/>
      <c r="C4" s="248"/>
      <c r="D4" s="263"/>
      <c r="E4" s="248"/>
      <c r="F4" s="94"/>
      <c r="G4" s="95" t="s">
        <v>8</v>
      </c>
      <c r="H4" s="94" t="s">
        <v>3121</v>
      </c>
      <c r="I4" s="260"/>
      <c r="J4" s="267"/>
      <c r="K4" s="254"/>
      <c r="L4" s="256"/>
      <c r="M4" s="265"/>
      <c r="N4" s="262"/>
      <c r="O4" s="93" t="s">
        <v>3120</v>
      </c>
      <c r="P4" s="224"/>
      <c r="Q4" s="258"/>
      <c r="R4" s="92"/>
      <c r="S4" s="92"/>
      <c r="T4" s="250"/>
      <c r="U4" s="250"/>
      <c r="V4" s="251"/>
      <c r="W4" s="249"/>
      <c r="X4" s="247"/>
      <c r="Y4" s="246"/>
    </row>
    <row r="5" spans="1:26" x14ac:dyDescent="0.4">
      <c r="A5" s="83">
        <v>1</v>
      </c>
      <c r="B5" s="32" t="s">
        <v>3986</v>
      </c>
      <c r="C5" s="82" t="s">
        <v>3140</v>
      </c>
      <c r="D5" s="81" t="s">
        <v>2374</v>
      </c>
      <c r="E5" s="5" t="s">
        <v>102</v>
      </c>
      <c r="F5" s="5" t="s">
        <v>2669</v>
      </c>
      <c r="G5" s="3" t="s">
        <v>18</v>
      </c>
      <c r="H5" s="7">
        <v>0</v>
      </c>
      <c r="I5" s="78">
        <v>0</v>
      </c>
      <c r="J5" s="33">
        <v>58</v>
      </c>
      <c r="K5" s="78">
        <f>J5*3.5</f>
        <v>203</v>
      </c>
      <c r="L5" s="77">
        <f>K5*7%</f>
        <v>14.21</v>
      </c>
      <c r="M5" s="77">
        <f>203+14.21</f>
        <v>217.21</v>
      </c>
      <c r="N5" s="77">
        <v>14.21</v>
      </c>
      <c r="O5" s="77">
        <f>H5+K5+L5</f>
        <v>217.21</v>
      </c>
      <c r="P5" s="77">
        <v>217.21</v>
      </c>
      <c r="Q5" s="77">
        <v>217.25</v>
      </c>
      <c r="R5" s="88"/>
      <c r="S5" s="88"/>
      <c r="T5" s="64"/>
      <c r="U5" s="64"/>
      <c r="V5" s="64"/>
      <c r="W5" s="64"/>
      <c r="X5" s="86"/>
      <c r="Y5" s="85"/>
      <c r="Z5" s="86"/>
    </row>
    <row r="6" spans="1:26" x14ac:dyDescent="0.4">
      <c r="A6" s="83">
        <v>2</v>
      </c>
      <c r="B6" s="32" t="s">
        <v>3986</v>
      </c>
      <c r="C6" s="82" t="s">
        <v>3141</v>
      </c>
      <c r="D6" s="81" t="s">
        <v>1932</v>
      </c>
      <c r="E6" s="5" t="s">
        <v>1933</v>
      </c>
      <c r="F6" s="5" t="s">
        <v>2347</v>
      </c>
      <c r="G6" s="3" t="s">
        <v>3076</v>
      </c>
      <c r="H6" s="7">
        <v>26.22</v>
      </c>
      <c r="I6" s="78">
        <v>1.72</v>
      </c>
      <c r="J6" s="33">
        <v>15</v>
      </c>
      <c r="K6" s="78">
        <f t="shared" ref="K6:K69" si="0">J6*3.5</f>
        <v>52.5</v>
      </c>
      <c r="L6" s="77">
        <f t="shared" ref="L6:L69" si="1">K6*7%</f>
        <v>3.6750000000000003</v>
      </c>
      <c r="M6" s="77">
        <f>52.5+3.68</f>
        <v>56.18</v>
      </c>
      <c r="N6" s="77">
        <f>52.5+3.68</f>
        <v>56.18</v>
      </c>
      <c r="O6" s="77">
        <f t="shared" ref="O6:O68" si="2">H6+K6+L6</f>
        <v>82.394999999999996</v>
      </c>
      <c r="P6" s="77">
        <v>82.4</v>
      </c>
      <c r="Q6" s="33">
        <v>82.5</v>
      </c>
      <c r="R6" s="88"/>
      <c r="S6" s="88"/>
      <c r="T6" s="67"/>
      <c r="U6" s="67"/>
      <c r="V6" s="67"/>
      <c r="W6" s="67"/>
      <c r="X6" s="86"/>
      <c r="Y6" s="85"/>
      <c r="Z6" s="86"/>
    </row>
    <row r="7" spans="1:26" x14ac:dyDescent="0.4">
      <c r="A7" s="83">
        <v>3</v>
      </c>
      <c r="B7" s="32" t="s">
        <v>3986</v>
      </c>
      <c r="C7" s="82" t="s">
        <v>3142</v>
      </c>
      <c r="D7" s="81" t="s">
        <v>1982</v>
      </c>
      <c r="E7" s="5" t="s">
        <v>654</v>
      </c>
      <c r="F7" s="5" t="s">
        <v>1983</v>
      </c>
      <c r="G7" s="3" t="s">
        <v>3988</v>
      </c>
      <c r="H7" s="7">
        <v>629.16999999999996</v>
      </c>
      <c r="I7" s="78">
        <v>41.17</v>
      </c>
      <c r="J7" s="33">
        <v>38</v>
      </c>
      <c r="K7" s="78">
        <f t="shared" si="0"/>
        <v>133</v>
      </c>
      <c r="L7" s="77">
        <f t="shared" si="1"/>
        <v>9.31</v>
      </c>
      <c r="M7" s="77">
        <f>133+9.31</f>
        <v>142.31</v>
      </c>
      <c r="N7" s="77">
        <f>41.17+9.31</f>
        <v>50.480000000000004</v>
      </c>
      <c r="O7" s="77">
        <f t="shared" si="2"/>
        <v>771.4799999999999</v>
      </c>
      <c r="P7" s="77">
        <v>771.48</v>
      </c>
      <c r="Q7" s="77">
        <v>771.5</v>
      </c>
      <c r="R7" s="88"/>
      <c r="S7" s="88"/>
      <c r="T7" s="64"/>
      <c r="U7" s="64"/>
      <c r="V7" s="64"/>
      <c r="W7" s="64"/>
      <c r="X7" s="86"/>
      <c r="Y7" s="85"/>
      <c r="Z7" s="86"/>
    </row>
    <row r="8" spans="1:26" x14ac:dyDescent="0.4">
      <c r="A8" s="83">
        <v>4</v>
      </c>
      <c r="B8" s="32" t="s">
        <v>3986</v>
      </c>
      <c r="C8" s="82" t="s">
        <v>3143</v>
      </c>
      <c r="D8" s="81" t="s">
        <v>1921</v>
      </c>
      <c r="E8" s="5" t="s">
        <v>3525</v>
      </c>
      <c r="F8" s="5" t="s">
        <v>1922</v>
      </c>
      <c r="G8" s="3" t="s">
        <v>3073</v>
      </c>
      <c r="H8" s="7">
        <v>1587.89</v>
      </c>
      <c r="I8" s="78">
        <v>103.89</v>
      </c>
      <c r="J8" s="33">
        <v>90</v>
      </c>
      <c r="K8" s="78">
        <f t="shared" si="0"/>
        <v>315</v>
      </c>
      <c r="L8" s="77">
        <f t="shared" si="1"/>
        <v>22.05</v>
      </c>
      <c r="M8" s="77">
        <f>315+22.05</f>
        <v>337.05</v>
      </c>
      <c r="N8" s="77">
        <f>103.89+22.05</f>
        <v>125.94</v>
      </c>
      <c r="O8" s="77">
        <f t="shared" si="2"/>
        <v>1924.94</v>
      </c>
      <c r="P8" s="77">
        <v>1924.94</v>
      </c>
      <c r="Q8" s="33">
        <v>1925</v>
      </c>
      <c r="R8" s="88"/>
      <c r="S8" s="88"/>
      <c r="T8" s="64"/>
      <c r="U8" s="64"/>
      <c r="V8" s="64"/>
      <c r="W8" s="64"/>
      <c r="X8" s="89"/>
      <c r="Y8" s="85"/>
      <c r="Z8" s="86"/>
    </row>
    <row r="9" spans="1:26" x14ac:dyDescent="0.4">
      <c r="A9" s="83">
        <v>5</v>
      </c>
      <c r="B9" s="32" t="s">
        <v>3986</v>
      </c>
      <c r="C9" s="82" t="s">
        <v>3144</v>
      </c>
      <c r="D9" s="81" t="s">
        <v>433</v>
      </c>
      <c r="E9" s="5" t="s">
        <v>432</v>
      </c>
      <c r="F9" s="5" t="s">
        <v>434</v>
      </c>
      <c r="G9" s="3" t="s">
        <v>18</v>
      </c>
      <c r="H9" s="7">
        <v>0</v>
      </c>
      <c r="I9" s="78">
        <v>0</v>
      </c>
      <c r="J9" s="33">
        <v>17</v>
      </c>
      <c r="K9" s="78">
        <f t="shared" si="0"/>
        <v>59.5</v>
      </c>
      <c r="L9" s="77">
        <f t="shared" si="1"/>
        <v>4.165</v>
      </c>
      <c r="M9" s="77">
        <f>59.5+4.17</f>
        <v>63.67</v>
      </c>
      <c r="N9" s="77">
        <v>4.17</v>
      </c>
      <c r="O9" s="77">
        <f t="shared" si="2"/>
        <v>63.664999999999999</v>
      </c>
      <c r="P9" s="77">
        <v>63.67</v>
      </c>
      <c r="Q9" s="77">
        <v>63.75</v>
      </c>
      <c r="R9" s="88"/>
      <c r="S9" s="88"/>
      <c r="T9" s="50">
        <f>SUM(H5:H9)</f>
        <v>2243.2800000000002</v>
      </c>
      <c r="U9" s="50">
        <f>SUM(K5:K9)</f>
        <v>763</v>
      </c>
      <c r="V9" s="50">
        <f>SUM(N5:N9)</f>
        <v>250.98</v>
      </c>
      <c r="W9" s="50">
        <f>217.21+82.4+771.48+1924.94+63.67</f>
        <v>3059.7000000000003</v>
      </c>
      <c r="X9" s="89">
        <f>SUM(Q5:Q9)</f>
        <v>3060</v>
      </c>
      <c r="Y9" s="85">
        <v>3060</v>
      </c>
      <c r="Z9" s="86"/>
    </row>
    <row r="10" spans="1:26" x14ac:dyDescent="0.4">
      <c r="A10" s="83">
        <v>6</v>
      </c>
      <c r="B10" s="32" t="s">
        <v>3987</v>
      </c>
      <c r="C10" s="82" t="s">
        <v>3145</v>
      </c>
      <c r="D10" s="81" t="s">
        <v>1415</v>
      </c>
      <c r="E10" s="5" t="s">
        <v>1413</v>
      </c>
      <c r="F10" s="5" t="s">
        <v>1416</v>
      </c>
      <c r="G10" s="3" t="s">
        <v>3073</v>
      </c>
      <c r="H10" s="7">
        <v>307.11</v>
      </c>
      <c r="I10" s="78">
        <v>20.11</v>
      </c>
      <c r="J10" s="33">
        <v>10</v>
      </c>
      <c r="K10" s="78">
        <f t="shared" si="0"/>
        <v>35</v>
      </c>
      <c r="L10" s="77">
        <f t="shared" si="1"/>
        <v>2.4500000000000002</v>
      </c>
      <c r="M10" s="77">
        <f>35+2.45</f>
        <v>37.450000000000003</v>
      </c>
      <c r="N10" s="77">
        <f>20.11+2.45</f>
        <v>22.56</v>
      </c>
      <c r="O10" s="77">
        <f t="shared" si="2"/>
        <v>344.56</v>
      </c>
      <c r="P10" s="77">
        <v>344.56</v>
      </c>
      <c r="Q10" s="33">
        <v>344.75</v>
      </c>
      <c r="R10" s="88"/>
      <c r="S10" s="88"/>
      <c r="T10" s="64"/>
      <c r="U10" s="64"/>
      <c r="V10" s="64"/>
      <c r="W10" s="64"/>
      <c r="X10" s="89"/>
      <c r="Y10" s="85"/>
      <c r="Z10" s="86"/>
    </row>
    <row r="11" spans="1:26" x14ac:dyDescent="0.4">
      <c r="A11" s="83">
        <v>7</v>
      </c>
      <c r="B11" s="32" t="s">
        <v>3987</v>
      </c>
      <c r="C11" s="82" t="s">
        <v>3146</v>
      </c>
      <c r="D11" s="81" t="s">
        <v>1412</v>
      </c>
      <c r="E11" s="5" t="s">
        <v>1413</v>
      </c>
      <c r="F11" s="5" t="s">
        <v>1414</v>
      </c>
      <c r="G11" s="3" t="s">
        <v>3073</v>
      </c>
      <c r="H11" s="7">
        <v>284.64</v>
      </c>
      <c r="I11" s="78">
        <v>18.64</v>
      </c>
      <c r="J11" s="33">
        <v>2</v>
      </c>
      <c r="K11" s="78">
        <f t="shared" si="0"/>
        <v>7</v>
      </c>
      <c r="L11" s="77">
        <f t="shared" si="1"/>
        <v>0.49000000000000005</v>
      </c>
      <c r="M11" s="77">
        <f>7+0.49</f>
        <v>7.49</v>
      </c>
      <c r="N11" s="77">
        <f>284.64+0.49</f>
        <v>285.13</v>
      </c>
      <c r="O11" s="77">
        <f t="shared" si="2"/>
        <v>292.13</v>
      </c>
      <c r="P11" s="77">
        <v>292.13</v>
      </c>
      <c r="Q11" s="77">
        <v>292.25</v>
      </c>
      <c r="R11" s="88"/>
      <c r="S11" s="88"/>
      <c r="T11" s="64"/>
      <c r="U11" s="64"/>
      <c r="V11" s="64"/>
      <c r="W11" s="64"/>
      <c r="X11" s="64"/>
      <c r="Y11" s="64"/>
      <c r="Z11" s="86"/>
    </row>
    <row r="12" spans="1:26" x14ac:dyDescent="0.4">
      <c r="A12" s="83">
        <v>8</v>
      </c>
      <c r="B12" s="32" t="s">
        <v>3987</v>
      </c>
      <c r="C12" s="82" t="s">
        <v>3147</v>
      </c>
      <c r="D12" s="81" t="s">
        <v>2039</v>
      </c>
      <c r="E12" s="9" t="s">
        <v>87</v>
      </c>
      <c r="F12" s="9" t="s">
        <v>2040</v>
      </c>
      <c r="G12" s="3" t="s">
        <v>3073</v>
      </c>
      <c r="H12" s="7">
        <v>1011.16</v>
      </c>
      <c r="I12" s="78">
        <v>66.16</v>
      </c>
      <c r="J12" s="33">
        <v>55</v>
      </c>
      <c r="K12" s="78">
        <f t="shared" si="0"/>
        <v>192.5</v>
      </c>
      <c r="L12" s="77">
        <f t="shared" si="1"/>
        <v>13.475000000000001</v>
      </c>
      <c r="M12" s="77">
        <f>192.5+13.48</f>
        <v>205.98</v>
      </c>
      <c r="N12" s="77">
        <f>66.16+13.48</f>
        <v>79.64</v>
      </c>
      <c r="O12" s="77">
        <f t="shared" si="2"/>
        <v>1217.1349999999998</v>
      </c>
      <c r="P12" s="77">
        <v>1217.1400000000001</v>
      </c>
      <c r="Q12" s="33">
        <v>1217.25</v>
      </c>
      <c r="R12" s="88"/>
      <c r="S12" s="88"/>
      <c r="T12" s="50">
        <f>SUM(H10:H12)</f>
        <v>1602.9099999999999</v>
      </c>
      <c r="U12" s="50">
        <f>SUM(K10:K12)</f>
        <v>234.5</v>
      </c>
      <c r="V12" s="50">
        <f>SUM(N10:N12)</f>
        <v>387.33</v>
      </c>
      <c r="W12" s="50">
        <f>344.56+292.13+1217.14</f>
        <v>1853.8300000000002</v>
      </c>
      <c r="X12" s="89">
        <f>SUM(Q10:Q12)</f>
        <v>1854.25</v>
      </c>
      <c r="Y12" s="85">
        <v>1854.25</v>
      </c>
      <c r="Z12" s="86"/>
    </row>
    <row r="13" spans="1:26" x14ac:dyDescent="0.4">
      <c r="A13" s="83">
        <v>9</v>
      </c>
      <c r="B13" s="32" t="s">
        <v>3990</v>
      </c>
      <c r="C13" s="82" t="s">
        <v>3148</v>
      </c>
      <c r="D13" s="81" t="s">
        <v>1519</v>
      </c>
      <c r="E13" s="17" t="s">
        <v>1520</v>
      </c>
      <c r="F13" s="17" t="s">
        <v>1521</v>
      </c>
      <c r="G13" s="3" t="s">
        <v>3073</v>
      </c>
      <c r="H13" s="7">
        <v>501.84</v>
      </c>
      <c r="I13" s="78">
        <v>32.840000000000003</v>
      </c>
      <c r="J13" s="33">
        <v>15</v>
      </c>
      <c r="K13" s="78">
        <f t="shared" si="0"/>
        <v>52.5</v>
      </c>
      <c r="L13" s="77">
        <f t="shared" si="1"/>
        <v>3.6750000000000003</v>
      </c>
      <c r="M13" s="77">
        <f>52.5+3.68</f>
        <v>56.18</v>
      </c>
      <c r="N13" s="77">
        <v>36.520000000000003</v>
      </c>
      <c r="O13" s="77">
        <f t="shared" si="2"/>
        <v>558.01499999999987</v>
      </c>
      <c r="P13" s="77">
        <v>558.02</v>
      </c>
      <c r="Q13" s="77">
        <v>558.25</v>
      </c>
      <c r="R13" s="88"/>
      <c r="S13" s="88"/>
      <c r="T13" s="64"/>
      <c r="U13" s="64"/>
      <c r="V13" s="64"/>
      <c r="W13" s="64"/>
      <c r="X13" s="86"/>
      <c r="Y13" s="85"/>
      <c r="Z13" s="86"/>
    </row>
    <row r="14" spans="1:26" x14ac:dyDescent="0.4">
      <c r="A14" s="83">
        <v>10</v>
      </c>
      <c r="B14" s="32" t="s">
        <v>3990</v>
      </c>
      <c r="C14" s="82" t="s">
        <v>3149</v>
      </c>
      <c r="D14" s="81" t="s">
        <v>897</v>
      </c>
      <c r="E14" s="17" t="s">
        <v>898</v>
      </c>
      <c r="F14" s="17" t="s">
        <v>899</v>
      </c>
      <c r="G14" s="11" t="s">
        <v>18</v>
      </c>
      <c r="H14" s="7">
        <v>0</v>
      </c>
      <c r="I14" s="78">
        <v>0</v>
      </c>
      <c r="J14" s="33">
        <v>16</v>
      </c>
      <c r="K14" s="78">
        <f t="shared" si="0"/>
        <v>56</v>
      </c>
      <c r="L14" s="77">
        <f t="shared" si="1"/>
        <v>3.9200000000000004</v>
      </c>
      <c r="M14" s="77">
        <f>56+3.92</f>
        <v>59.92</v>
      </c>
      <c r="N14" s="77">
        <v>3.92</v>
      </c>
      <c r="O14" s="77">
        <f t="shared" si="2"/>
        <v>59.92</v>
      </c>
      <c r="P14" s="77">
        <v>59.92</v>
      </c>
      <c r="Q14" s="33">
        <v>60</v>
      </c>
      <c r="R14" s="88"/>
      <c r="S14" s="88"/>
      <c r="T14" s="50">
        <f>SUM(H13:H14)</f>
        <v>501.84</v>
      </c>
      <c r="U14" s="50">
        <f>SUM(K13:K14)</f>
        <v>108.5</v>
      </c>
      <c r="V14" s="50">
        <f>SUM(N13:N14)</f>
        <v>40.440000000000005</v>
      </c>
      <c r="W14" s="50">
        <f>558.02+59.92</f>
        <v>617.93999999999994</v>
      </c>
      <c r="X14" s="89">
        <f>SUM(Q13:Q14)</f>
        <v>618.25</v>
      </c>
      <c r="Y14" s="85">
        <v>618.25</v>
      </c>
      <c r="Z14" s="86"/>
    </row>
    <row r="15" spans="1:26" x14ac:dyDescent="0.4">
      <c r="A15" s="83">
        <v>11</v>
      </c>
      <c r="B15" s="32" t="s">
        <v>3996</v>
      </c>
      <c r="C15" s="82" t="s">
        <v>3150</v>
      </c>
      <c r="D15" s="81" t="s">
        <v>1800</v>
      </c>
      <c r="E15" s="5" t="s">
        <v>1801</v>
      </c>
      <c r="F15" s="5" t="s">
        <v>1802</v>
      </c>
      <c r="G15" s="3" t="s">
        <v>3465</v>
      </c>
      <c r="H15" s="7">
        <v>18.73</v>
      </c>
      <c r="I15" s="78">
        <v>1.23</v>
      </c>
      <c r="J15" s="33">
        <v>5</v>
      </c>
      <c r="K15" s="78">
        <f t="shared" si="0"/>
        <v>17.5</v>
      </c>
      <c r="L15" s="77">
        <f t="shared" si="1"/>
        <v>1.2250000000000001</v>
      </c>
      <c r="M15" s="77">
        <f>17.5+1.23</f>
        <v>18.73</v>
      </c>
      <c r="N15" s="77">
        <v>2.46</v>
      </c>
      <c r="O15" s="77">
        <f t="shared" si="2"/>
        <v>37.455000000000005</v>
      </c>
      <c r="P15" s="77">
        <v>37.46</v>
      </c>
      <c r="Q15" s="77">
        <v>37.5</v>
      </c>
      <c r="R15" s="88"/>
      <c r="S15" s="88"/>
      <c r="T15" s="64"/>
      <c r="U15" s="64"/>
      <c r="V15" s="64"/>
      <c r="W15" s="64"/>
      <c r="X15" s="64"/>
      <c r="Y15" s="64"/>
      <c r="Z15" s="86"/>
    </row>
    <row r="16" spans="1:26" x14ac:dyDescent="0.4">
      <c r="A16" s="83">
        <v>12</v>
      </c>
      <c r="B16" s="32" t="s">
        <v>3996</v>
      </c>
      <c r="C16" s="82" t="s">
        <v>3151</v>
      </c>
      <c r="D16" s="81" t="s">
        <v>1808</v>
      </c>
      <c r="E16" s="5" t="s">
        <v>3621</v>
      </c>
      <c r="F16" s="5" t="s">
        <v>2342</v>
      </c>
      <c r="G16" s="3" t="s">
        <v>18</v>
      </c>
      <c r="H16" s="7">
        <v>0</v>
      </c>
      <c r="I16" s="78">
        <v>0</v>
      </c>
      <c r="J16" s="33">
        <v>9</v>
      </c>
      <c r="K16" s="78">
        <f t="shared" si="0"/>
        <v>31.5</v>
      </c>
      <c r="L16" s="77">
        <f t="shared" si="1"/>
        <v>2.2050000000000001</v>
      </c>
      <c r="M16" s="77">
        <f>31.5+2.21</f>
        <v>33.71</v>
      </c>
      <c r="N16" s="77">
        <v>2.21</v>
      </c>
      <c r="O16" s="77">
        <f t="shared" si="2"/>
        <v>33.704999999999998</v>
      </c>
      <c r="P16" s="77">
        <v>33.71</v>
      </c>
      <c r="Q16" s="33">
        <v>33.75</v>
      </c>
      <c r="R16" s="88"/>
      <c r="S16" s="88"/>
      <c r="T16" s="64"/>
      <c r="U16" s="64"/>
      <c r="V16" s="64"/>
      <c r="W16" s="64"/>
      <c r="X16" s="64"/>
      <c r="Y16" s="64"/>
      <c r="Z16" s="86"/>
    </row>
    <row r="17" spans="1:26" x14ac:dyDescent="0.4">
      <c r="A17" s="83">
        <v>13</v>
      </c>
      <c r="B17" s="32" t="s">
        <v>3996</v>
      </c>
      <c r="C17" s="82" t="s">
        <v>3152</v>
      </c>
      <c r="D17" s="81" t="s">
        <v>1809</v>
      </c>
      <c r="E17" s="5" t="s">
        <v>3620</v>
      </c>
      <c r="F17" s="5" t="s">
        <v>2343</v>
      </c>
      <c r="G17" s="3" t="s">
        <v>3477</v>
      </c>
      <c r="H17" s="7">
        <v>56.18</v>
      </c>
      <c r="I17" s="78">
        <v>3.68</v>
      </c>
      <c r="J17" s="33">
        <v>23</v>
      </c>
      <c r="K17" s="78">
        <f t="shared" si="0"/>
        <v>80.5</v>
      </c>
      <c r="L17" s="77">
        <f t="shared" si="1"/>
        <v>5.6350000000000007</v>
      </c>
      <c r="M17" s="77">
        <f>80.5+5.64</f>
        <v>86.14</v>
      </c>
      <c r="N17" s="77">
        <v>9.32</v>
      </c>
      <c r="O17" s="77">
        <f t="shared" si="2"/>
        <v>142.315</v>
      </c>
      <c r="P17" s="77">
        <v>142.32</v>
      </c>
      <c r="Q17" s="77">
        <v>142.5</v>
      </c>
      <c r="R17" s="88"/>
      <c r="S17" s="88"/>
      <c r="T17" s="64"/>
      <c r="U17" s="64"/>
      <c r="V17" s="64"/>
      <c r="W17" s="64"/>
      <c r="X17" s="86"/>
      <c r="Y17" s="85"/>
      <c r="Z17" s="86"/>
    </row>
    <row r="18" spans="1:26" x14ac:dyDescent="0.4">
      <c r="A18" s="83">
        <v>14</v>
      </c>
      <c r="B18" s="32" t="s">
        <v>3996</v>
      </c>
      <c r="C18" s="82" t="s">
        <v>3153</v>
      </c>
      <c r="D18" s="81" t="s">
        <v>1825</v>
      </c>
      <c r="E18" s="5" t="s">
        <v>1832</v>
      </c>
      <c r="F18" s="5" t="s">
        <v>1826</v>
      </c>
      <c r="G18" s="3" t="s">
        <v>3465</v>
      </c>
      <c r="H18" s="7">
        <v>14.98</v>
      </c>
      <c r="I18" s="78">
        <v>0.98</v>
      </c>
      <c r="J18" s="33">
        <v>7</v>
      </c>
      <c r="K18" s="78">
        <f t="shared" si="0"/>
        <v>24.5</v>
      </c>
      <c r="L18" s="77">
        <f t="shared" si="1"/>
        <v>1.7150000000000001</v>
      </c>
      <c r="M18" s="77">
        <f>24.5+1.72</f>
        <v>26.22</v>
      </c>
      <c r="N18" s="77">
        <v>2.7</v>
      </c>
      <c r="O18" s="77">
        <f t="shared" si="2"/>
        <v>41.195000000000007</v>
      </c>
      <c r="P18" s="77">
        <v>41.2</v>
      </c>
      <c r="Q18" s="33">
        <v>41.25</v>
      </c>
      <c r="R18" s="88"/>
      <c r="S18" s="88"/>
      <c r="T18" s="64"/>
      <c r="U18" s="64"/>
      <c r="V18" s="64"/>
      <c r="W18" s="64"/>
      <c r="X18" s="64"/>
      <c r="Y18" s="64"/>
      <c r="Z18" s="86"/>
    </row>
    <row r="19" spans="1:26" x14ac:dyDescent="0.4">
      <c r="A19" s="83">
        <v>15</v>
      </c>
      <c r="B19" s="32" t="s">
        <v>3996</v>
      </c>
      <c r="C19" s="82" t="s">
        <v>3154</v>
      </c>
      <c r="D19" s="81" t="s">
        <v>1697</v>
      </c>
      <c r="E19" s="5" t="s">
        <v>3608</v>
      </c>
      <c r="F19" s="5" t="s">
        <v>1698</v>
      </c>
      <c r="G19" s="3" t="s">
        <v>3465</v>
      </c>
      <c r="H19" s="7">
        <v>59.92</v>
      </c>
      <c r="I19" s="78">
        <v>3.92</v>
      </c>
      <c r="J19" s="33">
        <v>19</v>
      </c>
      <c r="K19" s="78">
        <f t="shared" si="0"/>
        <v>66.5</v>
      </c>
      <c r="L19" s="77">
        <f t="shared" si="1"/>
        <v>4.6550000000000002</v>
      </c>
      <c r="M19" s="77">
        <f>66.5+4.66</f>
        <v>71.16</v>
      </c>
      <c r="N19" s="77">
        <v>8.58</v>
      </c>
      <c r="O19" s="77">
        <f t="shared" si="2"/>
        <v>131.07499999999999</v>
      </c>
      <c r="P19" s="77">
        <v>131.08000000000001</v>
      </c>
      <c r="Q19" s="77">
        <v>131.25</v>
      </c>
      <c r="R19" s="88"/>
      <c r="S19" s="88"/>
      <c r="T19" s="64"/>
      <c r="U19" s="64"/>
      <c r="V19" s="64"/>
      <c r="W19" s="64"/>
      <c r="X19" s="86"/>
      <c r="Y19" s="85"/>
      <c r="Z19" s="86"/>
    </row>
    <row r="20" spans="1:26" x14ac:dyDescent="0.4">
      <c r="A20" s="83">
        <v>16</v>
      </c>
      <c r="B20" s="32" t="s">
        <v>3996</v>
      </c>
      <c r="C20" s="82" t="s">
        <v>3155</v>
      </c>
      <c r="D20" s="81" t="s">
        <v>1663</v>
      </c>
      <c r="E20" s="5" t="s">
        <v>3592</v>
      </c>
      <c r="F20" s="5" t="s">
        <v>1665</v>
      </c>
      <c r="G20" s="3" t="s">
        <v>3465</v>
      </c>
      <c r="H20" s="7">
        <v>14.98</v>
      </c>
      <c r="I20" s="78">
        <v>0.98</v>
      </c>
      <c r="J20" s="33">
        <v>3</v>
      </c>
      <c r="K20" s="78">
        <f t="shared" si="0"/>
        <v>10.5</v>
      </c>
      <c r="L20" s="77">
        <f t="shared" si="1"/>
        <v>0.7350000000000001</v>
      </c>
      <c r="M20" s="77">
        <f>10.5+0.74</f>
        <v>11.24</v>
      </c>
      <c r="N20" s="77">
        <v>1.72</v>
      </c>
      <c r="O20" s="77">
        <f t="shared" si="2"/>
        <v>26.215</v>
      </c>
      <c r="P20" s="77">
        <v>26.22</v>
      </c>
      <c r="Q20" s="33">
        <v>26.25</v>
      </c>
      <c r="R20" s="88"/>
      <c r="S20" s="88"/>
      <c r="T20" s="64"/>
      <c r="U20" s="64"/>
      <c r="V20" s="64"/>
      <c r="W20" s="64"/>
      <c r="X20" s="64"/>
      <c r="Y20" s="64"/>
      <c r="Z20" s="86"/>
    </row>
    <row r="21" spans="1:26" x14ac:dyDescent="0.4">
      <c r="A21" s="83">
        <v>17</v>
      </c>
      <c r="B21" s="32" t="s">
        <v>3996</v>
      </c>
      <c r="C21" s="82" t="s">
        <v>3156</v>
      </c>
      <c r="D21" s="81" t="s">
        <v>1822</v>
      </c>
      <c r="E21" s="5" t="s">
        <v>1823</v>
      </c>
      <c r="F21" s="5" t="s">
        <v>1824</v>
      </c>
      <c r="G21" s="3" t="s">
        <v>3465</v>
      </c>
      <c r="H21" s="7">
        <v>22.47</v>
      </c>
      <c r="I21" s="78">
        <v>1.47</v>
      </c>
      <c r="J21" s="33">
        <v>7</v>
      </c>
      <c r="K21" s="78">
        <f t="shared" si="0"/>
        <v>24.5</v>
      </c>
      <c r="L21" s="77">
        <f t="shared" si="1"/>
        <v>1.7150000000000001</v>
      </c>
      <c r="M21" s="77">
        <f>24.5+1.72</f>
        <v>26.22</v>
      </c>
      <c r="N21" s="77">
        <v>3.19</v>
      </c>
      <c r="O21" s="77">
        <f t="shared" si="2"/>
        <v>48.685000000000002</v>
      </c>
      <c r="P21" s="77">
        <v>48.69</v>
      </c>
      <c r="Q21" s="77">
        <v>48.75</v>
      </c>
      <c r="R21" s="88"/>
      <c r="S21" s="88"/>
      <c r="T21" s="64"/>
      <c r="U21" s="64"/>
      <c r="V21" s="64"/>
      <c r="W21" s="64"/>
      <c r="X21" s="64"/>
      <c r="Y21" s="64"/>
      <c r="Z21" s="86"/>
    </row>
    <row r="22" spans="1:26" x14ac:dyDescent="0.4">
      <c r="A22" s="83">
        <v>18</v>
      </c>
      <c r="B22" s="32" t="s">
        <v>3996</v>
      </c>
      <c r="C22" s="82" t="s">
        <v>3157</v>
      </c>
      <c r="D22" s="90" t="s">
        <v>1829</v>
      </c>
      <c r="E22" s="5" t="s">
        <v>1832</v>
      </c>
      <c r="F22" s="5" t="s">
        <v>1830</v>
      </c>
      <c r="G22" s="3" t="s">
        <v>18</v>
      </c>
      <c r="H22" s="7">
        <v>0</v>
      </c>
      <c r="I22" s="78">
        <v>0</v>
      </c>
      <c r="J22" s="33">
        <v>10</v>
      </c>
      <c r="K22" s="78">
        <f t="shared" si="0"/>
        <v>35</v>
      </c>
      <c r="L22" s="77">
        <f t="shared" si="1"/>
        <v>2.4500000000000002</v>
      </c>
      <c r="M22" s="77">
        <f>35+2.45</f>
        <v>37.450000000000003</v>
      </c>
      <c r="N22" s="77">
        <v>2.4500000000000002</v>
      </c>
      <c r="O22" s="77">
        <f t="shared" si="2"/>
        <v>37.450000000000003</v>
      </c>
      <c r="P22" s="77">
        <v>37.450000000000003</v>
      </c>
      <c r="Q22" s="33">
        <v>37.5</v>
      </c>
      <c r="R22" s="88"/>
      <c r="S22" s="88"/>
      <c r="T22" s="64"/>
      <c r="U22" s="64"/>
      <c r="V22" s="64"/>
      <c r="W22" s="64"/>
      <c r="X22" s="64"/>
      <c r="Y22" s="64"/>
      <c r="Z22" s="86"/>
    </row>
    <row r="23" spans="1:26" x14ac:dyDescent="0.4">
      <c r="A23" s="83">
        <v>19</v>
      </c>
      <c r="B23" s="32" t="s">
        <v>3996</v>
      </c>
      <c r="C23" s="82" t="s">
        <v>3158</v>
      </c>
      <c r="D23" s="81" t="s">
        <v>1831</v>
      </c>
      <c r="E23" s="5" t="s">
        <v>3609</v>
      </c>
      <c r="F23" s="5" t="s">
        <v>1833</v>
      </c>
      <c r="G23" s="3" t="s">
        <v>18</v>
      </c>
      <c r="H23" s="7">
        <v>0</v>
      </c>
      <c r="I23" s="78">
        <v>0</v>
      </c>
      <c r="J23" s="33">
        <v>6</v>
      </c>
      <c r="K23" s="78">
        <f t="shared" si="0"/>
        <v>21</v>
      </c>
      <c r="L23" s="77">
        <f t="shared" si="1"/>
        <v>1.4700000000000002</v>
      </c>
      <c r="M23" s="77">
        <f>21+1.47</f>
        <v>22.47</v>
      </c>
      <c r="N23" s="77">
        <v>1.47</v>
      </c>
      <c r="O23" s="77">
        <f t="shared" si="2"/>
        <v>22.47</v>
      </c>
      <c r="P23" s="77">
        <v>22.47</v>
      </c>
      <c r="Q23" s="77">
        <v>22.5</v>
      </c>
      <c r="R23" s="88"/>
      <c r="S23" s="88"/>
      <c r="T23" s="64"/>
      <c r="U23" s="64"/>
      <c r="V23" s="64"/>
      <c r="W23" s="64"/>
      <c r="X23" s="86"/>
      <c r="Y23" s="85"/>
      <c r="Z23" s="86"/>
    </row>
    <row r="24" spans="1:26" x14ac:dyDescent="0.4">
      <c r="A24" s="83">
        <v>20</v>
      </c>
      <c r="B24" s="32" t="s">
        <v>3996</v>
      </c>
      <c r="C24" s="82" t="s">
        <v>3159</v>
      </c>
      <c r="D24" s="81" t="s">
        <v>1853</v>
      </c>
      <c r="E24" s="5" t="s">
        <v>3611</v>
      </c>
      <c r="F24" s="5" t="s">
        <v>1855</v>
      </c>
      <c r="G24" s="3" t="s">
        <v>3465</v>
      </c>
      <c r="H24" s="7">
        <v>82.39</v>
      </c>
      <c r="I24" s="78">
        <v>5.39</v>
      </c>
      <c r="J24" s="33">
        <v>26</v>
      </c>
      <c r="K24" s="78">
        <f t="shared" si="0"/>
        <v>91</v>
      </c>
      <c r="L24" s="77">
        <f t="shared" si="1"/>
        <v>6.370000000000001</v>
      </c>
      <c r="M24" s="77">
        <f>91+6.37</f>
        <v>97.37</v>
      </c>
      <c r="N24" s="77">
        <v>11.76</v>
      </c>
      <c r="O24" s="77">
        <f t="shared" si="2"/>
        <v>179.76</v>
      </c>
      <c r="P24" s="77">
        <v>179.76</v>
      </c>
      <c r="Q24" s="77">
        <v>180</v>
      </c>
      <c r="R24" s="88"/>
      <c r="S24" s="88"/>
      <c r="T24" s="64"/>
      <c r="U24" s="64"/>
      <c r="V24" s="64"/>
      <c r="W24" s="64"/>
      <c r="X24" s="64"/>
      <c r="Y24" s="64"/>
      <c r="Z24" s="86"/>
    </row>
    <row r="25" spans="1:26" x14ac:dyDescent="0.4">
      <c r="A25" s="83">
        <v>21</v>
      </c>
      <c r="B25" s="32" t="s">
        <v>3996</v>
      </c>
      <c r="C25" s="82" t="s">
        <v>3160</v>
      </c>
      <c r="D25" s="81" t="s">
        <v>1856</v>
      </c>
      <c r="E25" s="5" t="s">
        <v>3611</v>
      </c>
      <c r="F25" s="5" t="s">
        <v>2245</v>
      </c>
      <c r="G25" s="3" t="s">
        <v>3465</v>
      </c>
      <c r="H25" s="7">
        <v>56.18</v>
      </c>
      <c r="I25" s="78">
        <v>3.68</v>
      </c>
      <c r="J25" s="33">
        <v>18</v>
      </c>
      <c r="K25" s="78">
        <f t="shared" si="0"/>
        <v>63</v>
      </c>
      <c r="L25" s="77">
        <f t="shared" si="1"/>
        <v>4.41</v>
      </c>
      <c r="M25" s="77">
        <f>63+4.41</f>
        <v>67.41</v>
      </c>
      <c r="N25" s="77">
        <v>8.09</v>
      </c>
      <c r="O25" s="77">
        <f t="shared" si="2"/>
        <v>123.59</v>
      </c>
      <c r="P25" s="77">
        <v>123.59</v>
      </c>
      <c r="Q25" s="77">
        <v>123.75</v>
      </c>
      <c r="R25" s="88"/>
      <c r="S25" s="88"/>
      <c r="T25" s="64"/>
      <c r="U25" s="64"/>
      <c r="V25" s="64"/>
      <c r="W25" s="64"/>
      <c r="X25" s="86"/>
      <c r="Y25" s="85"/>
      <c r="Z25" s="86"/>
    </row>
    <row r="26" spans="1:26" x14ac:dyDescent="0.4">
      <c r="A26" s="83">
        <v>22</v>
      </c>
      <c r="B26" s="32" t="s">
        <v>3996</v>
      </c>
      <c r="C26" s="82" t="s">
        <v>3161</v>
      </c>
      <c r="D26" s="81" t="s">
        <v>1814</v>
      </c>
      <c r="E26" s="5" t="s">
        <v>3614</v>
      </c>
      <c r="F26" s="5" t="s">
        <v>1815</v>
      </c>
      <c r="G26" s="3" t="s">
        <v>3464</v>
      </c>
      <c r="H26" s="7">
        <v>632.91999999999996</v>
      </c>
      <c r="I26" s="78">
        <v>41.42</v>
      </c>
      <c r="J26" s="33">
        <v>23</v>
      </c>
      <c r="K26" s="78">
        <f t="shared" si="0"/>
        <v>80.5</v>
      </c>
      <c r="L26" s="77">
        <f t="shared" si="1"/>
        <v>5.6350000000000007</v>
      </c>
      <c r="M26" s="77">
        <f>80.5+5.64</f>
        <v>86.14</v>
      </c>
      <c r="N26" s="77">
        <v>47.06</v>
      </c>
      <c r="O26" s="77">
        <f t="shared" si="2"/>
        <v>719.05499999999995</v>
      </c>
      <c r="P26" s="77">
        <v>719.06</v>
      </c>
      <c r="Q26" s="77">
        <v>719.25</v>
      </c>
      <c r="R26" s="88"/>
      <c r="S26" s="88"/>
      <c r="T26" s="64"/>
      <c r="U26" s="64"/>
      <c r="V26" s="64"/>
      <c r="W26" s="64"/>
      <c r="X26" s="86"/>
      <c r="Y26" s="85"/>
      <c r="Z26" s="86"/>
    </row>
    <row r="27" spans="1:26" x14ac:dyDescent="0.4">
      <c r="A27" s="83">
        <v>23</v>
      </c>
      <c r="B27" s="32" t="s">
        <v>3996</v>
      </c>
      <c r="C27" s="82" t="s">
        <v>3162</v>
      </c>
      <c r="D27" s="81" t="s">
        <v>350</v>
      </c>
      <c r="E27" s="5" t="s">
        <v>351</v>
      </c>
      <c r="F27" s="5" t="s">
        <v>352</v>
      </c>
      <c r="G27" s="3" t="s">
        <v>3468</v>
      </c>
      <c r="H27" s="7">
        <v>44.96</v>
      </c>
      <c r="I27" s="78">
        <v>2.96</v>
      </c>
      <c r="J27" s="33">
        <v>2</v>
      </c>
      <c r="K27" s="78">
        <f t="shared" si="0"/>
        <v>7</v>
      </c>
      <c r="L27" s="77">
        <f t="shared" si="1"/>
        <v>0.49000000000000005</v>
      </c>
      <c r="M27" s="77">
        <f>7+0.49</f>
        <v>7.49</v>
      </c>
      <c r="N27" s="77">
        <v>3.45</v>
      </c>
      <c r="O27" s="77">
        <f t="shared" si="2"/>
        <v>52.45</v>
      </c>
      <c r="P27" s="77">
        <v>52.45</v>
      </c>
      <c r="Q27" s="77">
        <v>52.5</v>
      </c>
      <c r="R27" s="88"/>
      <c r="S27" s="88"/>
      <c r="T27" s="63"/>
      <c r="U27" s="64"/>
      <c r="V27" s="64"/>
      <c r="W27" s="64"/>
      <c r="X27" s="64"/>
      <c r="Y27" s="64"/>
      <c r="Z27" s="86"/>
    </row>
    <row r="28" spans="1:26" x14ac:dyDescent="0.4">
      <c r="A28" s="83">
        <v>24</v>
      </c>
      <c r="B28" s="32" t="s">
        <v>3996</v>
      </c>
      <c r="C28" s="82" t="s">
        <v>3163</v>
      </c>
      <c r="D28" s="81" t="s">
        <v>223</v>
      </c>
      <c r="E28" s="5" t="s">
        <v>215</v>
      </c>
      <c r="F28" s="5" t="s">
        <v>224</v>
      </c>
      <c r="G28" s="3" t="s">
        <v>3465</v>
      </c>
      <c r="H28" s="7">
        <v>3.75</v>
      </c>
      <c r="I28" s="78">
        <v>0.25</v>
      </c>
      <c r="J28" s="33">
        <v>0</v>
      </c>
      <c r="K28" s="78">
        <f t="shared" si="0"/>
        <v>0</v>
      </c>
      <c r="L28" s="77">
        <f t="shared" si="1"/>
        <v>0</v>
      </c>
      <c r="M28" s="77">
        <v>0</v>
      </c>
      <c r="N28" s="77">
        <v>0.25</v>
      </c>
      <c r="O28" s="77">
        <f t="shared" si="2"/>
        <v>3.75</v>
      </c>
      <c r="P28" s="77">
        <v>3.75</v>
      </c>
      <c r="Q28" s="33">
        <v>3.75</v>
      </c>
      <c r="R28" s="88"/>
      <c r="S28" s="88"/>
      <c r="T28" s="64"/>
      <c r="U28" s="64"/>
      <c r="V28" s="64"/>
      <c r="W28" s="64"/>
      <c r="X28" s="64"/>
      <c r="Y28" s="64"/>
      <c r="Z28" s="86"/>
    </row>
    <row r="29" spans="1:26" x14ac:dyDescent="0.4">
      <c r="A29" s="83">
        <v>25</v>
      </c>
      <c r="B29" s="32" t="s">
        <v>3996</v>
      </c>
      <c r="C29" s="82" t="s">
        <v>3164</v>
      </c>
      <c r="D29" s="81" t="s">
        <v>1136</v>
      </c>
      <c r="E29" s="5" t="s">
        <v>3722</v>
      </c>
      <c r="F29" s="5" t="s">
        <v>1137</v>
      </c>
      <c r="G29" s="3" t="s">
        <v>3471</v>
      </c>
      <c r="H29" s="7">
        <v>37.450000000000003</v>
      </c>
      <c r="I29" s="78">
        <v>2.4500000000000002</v>
      </c>
      <c r="J29" s="33">
        <v>10</v>
      </c>
      <c r="K29" s="78">
        <f t="shared" si="0"/>
        <v>35</v>
      </c>
      <c r="L29" s="77">
        <f t="shared" si="1"/>
        <v>2.4500000000000002</v>
      </c>
      <c r="M29" s="77">
        <f>35+2.45</f>
        <v>37.450000000000003</v>
      </c>
      <c r="N29" s="77">
        <v>4.9000000000000004</v>
      </c>
      <c r="O29" s="77">
        <f t="shared" si="2"/>
        <v>74.900000000000006</v>
      </c>
      <c r="P29" s="77">
        <v>74.900000000000006</v>
      </c>
      <c r="Q29" s="77">
        <v>75</v>
      </c>
      <c r="R29" s="88"/>
      <c r="S29" s="88"/>
      <c r="T29" s="64"/>
      <c r="U29" s="64"/>
      <c r="V29" s="64"/>
      <c r="W29" s="64"/>
      <c r="X29" s="86"/>
      <c r="Y29" s="85"/>
      <c r="Z29" s="86"/>
    </row>
    <row r="30" spans="1:26" x14ac:dyDescent="0.4">
      <c r="A30" s="83">
        <v>26</v>
      </c>
      <c r="B30" s="32" t="s">
        <v>3996</v>
      </c>
      <c r="C30" s="82" t="s">
        <v>3165</v>
      </c>
      <c r="D30" s="81" t="s">
        <v>227</v>
      </c>
      <c r="E30" s="5" t="s">
        <v>215</v>
      </c>
      <c r="F30" s="5" t="s">
        <v>228</v>
      </c>
      <c r="G30" s="3" t="s">
        <v>3465</v>
      </c>
      <c r="H30" s="7">
        <v>134.82</v>
      </c>
      <c r="I30" s="78">
        <v>8.82</v>
      </c>
      <c r="J30" s="33">
        <v>0</v>
      </c>
      <c r="K30" s="78">
        <f t="shared" si="0"/>
        <v>0</v>
      </c>
      <c r="L30" s="77">
        <f t="shared" si="1"/>
        <v>0</v>
      </c>
      <c r="M30" s="77">
        <v>0</v>
      </c>
      <c r="N30" s="77">
        <v>8.82</v>
      </c>
      <c r="O30" s="77">
        <f t="shared" si="2"/>
        <v>134.82</v>
      </c>
      <c r="P30" s="77">
        <v>134.82</v>
      </c>
      <c r="Q30" s="33">
        <v>135</v>
      </c>
      <c r="R30" s="88"/>
      <c r="S30" s="88"/>
      <c r="T30" s="64"/>
      <c r="U30" s="64"/>
      <c r="V30" s="64"/>
      <c r="W30" s="64"/>
      <c r="X30" s="89"/>
      <c r="Y30" s="85"/>
      <c r="Z30" s="86"/>
    </row>
    <row r="31" spans="1:26" x14ac:dyDescent="0.4">
      <c r="A31" s="83">
        <v>27</v>
      </c>
      <c r="B31" s="32" t="s">
        <v>3996</v>
      </c>
      <c r="C31" s="82" t="s">
        <v>3166</v>
      </c>
      <c r="D31" s="81" t="s">
        <v>214</v>
      </c>
      <c r="E31" s="5" t="s">
        <v>215</v>
      </c>
      <c r="F31" s="5" t="s">
        <v>216</v>
      </c>
      <c r="G31" s="3" t="s">
        <v>3465</v>
      </c>
      <c r="H31" s="7">
        <v>3.75</v>
      </c>
      <c r="I31" s="78">
        <v>0.25</v>
      </c>
      <c r="J31" s="33">
        <v>0</v>
      </c>
      <c r="K31" s="78">
        <f t="shared" si="0"/>
        <v>0</v>
      </c>
      <c r="L31" s="77">
        <f t="shared" si="1"/>
        <v>0</v>
      </c>
      <c r="M31" s="77">
        <v>0</v>
      </c>
      <c r="N31" s="77">
        <v>0.25</v>
      </c>
      <c r="O31" s="77">
        <f t="shared" si="2"/>
        <v>3.75</v>
      </c>
      <c r="P31" s="77">
        <v>3.75</v>
      </c>
      <c r="Q31" s="77">
        <v>3.75</v>
      </c>
      <c r="R31" s="88"/>
      <c r="S31" s="88"/>
      <c r="T31" s="64"/>
      <c r="U31" s="64"/>
      <c r="V31" s="64"/>
      <c r="W31" s="64"/>
      <c r="X31" s="86"/>
      <c r="Y31" s="85"/>
      <c r="Z31" s="86"/>
    </row>
    <row r="32" spans="1:26" x14ac:dyDescent="0.4">
      <c r="A32" s="83">
        <v>28</v>
      </c>
      <c r="B32" s="32" t="s">
        <v>3996</v>
      </c>
      <c r="C32" s="82" t="s">
        <v>3167</v>
      </c>
      <c r="D32" s="81" t="s">
        <v>229</v>
      </c>
      <c r="E32" s="5" t="s">
        <v>215</v>
      </c>
      <c r="F32" s="5" t="s">
        <v>230</v>
      </c>
      <c r="G32" s="3" t="s">
        <v>3465</v>
      </c>
      <c r="H32" s="7">
        <v>22.47</v>
      </c>
      <c r="I32" s="78">
        <v>1.47</v>
      </c>
      <c r="J32" s="33">
        <v>0</v>
      </c>
      <c r="K32" s="78">
        <f t="shared" si="0"/>
        <v>0</v>
      </c>
      <c r="L32" s="77">
        <f t="shared" si="1"/>
        <v>0</v>
      </c>
      <c r="M32" s="77">
        <v>0</v>
      </c>
      <c r="N32" s="77">
        <v>1.47</v>
      </c>
      <c r="O32" s="77">
        <f t="shared" si="2"/>
        <v>22.47</v>
      </c>
      <c r="P32" s="77">
        <v>22.47</v>
      </c>
      <c r="Q32" s="33">
        <v>22.5</v>
      </c>
      <c r="R32" s="88"/>
      <c r="S32" s="88"/>
      <c r="T32" s="67"/>
      <c r="U32" s="67"/>
      <c r="V32" s="67"/>
      <c r="W32" s="67"/>
      <c r="X32" s="86"/>
      <c r="Y32" s="85"/>
      <c r="Z32" s="86"/>
    </row>
    <row r="33" spans="1:26" x14ac:dyDescent="0.4">
      <c r="A33" s="83">
        <v>29</v>
      </c>
      <c r="B33" s="32" t="s">
        <v>3996</v>
      </c>
      <c r="C33" s="82" t="s">
        <v>3168</v>
      </c>
      <c r="D33" s="81" t="s">
        <v>1884</v>
      </c>
      <c r="E33" s="5" t="s">
        <v>3626</v>
      </c>
      <c r="F33" s="5" t="s">
        <v>1885</v>
      </c>
      <c r="G33" s="3" t="s">
        <v>18</v>
      </c>
      <c r="H33" s="7">
        <v>0</v>
      </c>
      <c r="I33" s="78">
        <v>0</v>
      </c>
      <c r="J33" s="33">
        <v>23</v>
      </c>
      <c r="K33" s="78">
        <f t="shared" si="0"/>
        <v>80.5</v>
      </c>
      <c r="L33" s="77">
        <f t="shared" si="1"/>
        <v>5.6350000000000007</v>
      </c>
      <c r="M33" s="77">
        <f>80.5+5.64</f>
        <v>86.14</v>
      </c>
      <c r="N33" s="77">
        <v>5.64</v>
      </c>
      <c r="O33" s="77">
        <f t="shared" si="2"/>
        <v>86.135000000000005</v>
      </c>
      <c r="P33" s="77">
        <v>86.14</v>
      </c>
      <c r="Q33" s="77">
        <v>86.25</v>
      </c>
      <c r="R33" s="88"/>
      <c r="S33" s="88"/>
      <c r="T33" s="64"/>
      <c r="U33" s="64"/>
      <c r="V33" s="64"/>
      <c r="W33" s="64"/>
      <c r="X33" s="86"/>
      <c r="Y33" s="85"/>
      <c r="Z33" s="86"/>
    </row>
    <row r="34" spans="1:26" x14ac:dyDescent="0.4">
      <c r="A34" s="83">
        <v>30</v>
      </c>
      <c r="B34" s="32" t="s">
        <v>3996</v>
      </c>
      <c r="C34" s="82" t="s">
        <v>3169</v>
      </c>
      <c r="D34" s="81" t="s">
        <v>1834</v>
      </c>
      <c r="E34" s="5" t="s">
        <v>3613</v>
      </c>
      <c r="F34" s="5" t="s">
        <v>1835</v>
      </c>
      <c r="G34" s="3" t="s">
        <v>18</v>
      </c>
      <c r="H34" s="7">
        <v>0</v>
      </c>
      <c r="I34" s="78">
        <v>0</v>
      </c>
      <c r="J34" s="33">
        <v>64</v>
      </c>
      <c r="K34" s="78">
        <f t="shared" si="0"/>
        <v>224</v>
      </c>
      <c r="L34" s="77">
        <f t="shared" si="1"/>
        <v>15.680000000000001</v>
      </c>
      <c r="M34" s="77">
        <f>224+15.68</f>
        <v>239.68</v>
      </c>
      <c r="N34" s="77">
        <v>15.68</v>
      </c>
      <c r="O34" s="77">
        <f t="shared" si="2"/>
        <v>239.68</v>
      </c>
      <c r="P34" s="77">
        <v>239.68</v>
      </c>
      <c r="Q34" s="33">
        <v>239.75</v>
      </c>
      <c r="R34" s="88"/>
      <c r="S34" s="88"/>
      <c r="T34" s="64"/>
      <c r="U34" s="64"/>
      <c r="V34" s="64"/>
      <c r="W34" s="64"/>
      <c r="X34" s="64"/>
      <c r="Y34" s="64"/>
      <c r="Z34" s="86"/>
    </row>
    <row r="35" spans="1:26" x14ac:dyDescent="0.4">
      <c r="A35" s="83">
        <v>31</v>
      </c>
      <c r="B35" s="32" t="s">
        <v>3996</v>
      </c>
      <c r="C35" s="82" t="s">
        <v>3170</v>
      </c>
      <c r="D35" s="81" t="s">
        <v>3604</v>
      </c>
      <c r="E35" s="5" t="s">
        <v>3605</v>
      </c>
      <c r="F35" s="5" t="s">
        <v>3606</v>
      </c>
      <c r="G35" s="3" t="s">
        <v>18</v>
      </c>
      <c r="H35" s="7">
        <v>0</v>
      </c>
      <c r="I35" s="78">
        <v>0</v>
      </c>
      <c r="J35" s="33">
        <v>2</v>
      </c>
      <c r="K35" s="78">
        <f t="shared" si="0"/>
        <v>7</v>
      </c>
      <c r="L35" s="77">
        <f t="shared" si="1"/>
        <v>0.49000000000000005</v>
      </c>
      <c r="M35" s="77">
        <f>7+0.49</f>
        <v>7.49</v>
      </c>
      <c r="N35" s="77">
        <v>0.49</v>
      </c>
      <c r="O35" s="77">
        <f t="shared" si="2"/>
        <v>7.49</v>
      </c>
      <c r="P35" s="77">
        <v>7.49</v>
      </c>
      <c r="Q35" s="77">
        <v>7.5</v>
      </c>
      <c r="R35" s="88"/>
      <c r="S35" s="88"/>
      <c r="T35" s="64"/>
      <c r="U35" s="64"/>
      <c r="V35" s="64"/>
      <c r="W35" s="64"/>
      <c r="X35" s="86"/>
      <c r="Y35" s="85"/>
      <c r="Z35" s="86"/>
    </row>
    <row r="36" spans="1:26" x14ac:dyDescent="0.4">
      <c r="A36" s="83">
        <v>32</v>
      </c>
      <c r="B36" s="32" t="s">
        <v>3996</v>
      </c>
      <c r="C36" s="82" t="s">
        <v>3171</v>
      </c>
      <c r="D36" s="81" t="s">
        <v>1759</v>
      </c>
      <c r="E36" s="5" t="s">
        <v>3599</v>
      </c>
      <c r="F36" s="5" t="s">
        <v>3600</v>
      </c>
      <c r="G36" s="3" t="s">
        <v>18</v>
      </c>
      <c r="H36" s="7">
        <v>0</v>
      </c>
      <c r="I36" s="78">
        <v>0</v>
      </c>
      <c r="J36" s="33">
        <v>3</v>
      </c>
      <c r="K36" s="78">
        <f t="shared" si="0"/>
        <v>10.5</v>
      </c>
      <c r="L36" s="77">
        <f t="shared" si="1"/>
        <v>0.7350000000000001</v>
      </c>
      <c r="M36" s="77">
        <f>10.5+0.74</f>
        <v>11.24</v>
      </c>
      <c r="N36" s="77">
        <v>0.74</v>
      </c>
      <c r="O36" s="77">
        <f t="shared" si="2"/>
        <v>11.234999999999999</v>
      </c>
      <c r="P36" s="77">
        <v>11.24</v>
      </c>
      <c r="Q36" s="33">
        <v>11.25</v>
      </c>
      <c r="R36" s="88"/>
      <c r="S36" s="88"/>
      <c r="T36" s="50">
        <f>SUM(H15:H36)</f>
        <v>1205.95</v>
      </c>
      <c r="U36" s="50">
        <f>SUM(K15:K36)</f>
        <v>910</v>
      </c>
      <c r="V36" s="50">
        <f>SUM(N15:N36)</f>
        <v>142.70000000000002</v>
      </c>
      <c r="W36" s="50">
        <f>37.46+33.71+142.32+41.2+131.08+26.22+48.69+37.45+22.47+179.76+123.59+719.06+52.45+3.75+74.9+134.82+3.75+22.47+86.14+239.68+7.49+11.24</f>
        <v>2179.6999999999998</v>
      </c>
      <c r="X36" s="89">
        <f>SUM(Q15:Q36)</f>
        <v>2181.5</v>
      </c>
      <c r="Y36" s="85">
        <v>2181.5</v>
      </c>
      <c r="Z36" s="86"/>
    </row>
    <row r="37" spans="1:26" x14ac:dyDescent="0.4">
      <c r="A37" s="83">
        <v>33</v>
      </c>
      <c r="B37" s="32" t="s">
        <v>3997</v>
      </c>
      <c r="C37" s="82" t="s">
        <v>3172</v>
      </c>
      <c r="D37" s="81" t="s">
        <v>1157</v>
      </c>
      <c r="E37" s="5" t="s">
        <v>3721</v>
      </c>
      <c r="F37" s="5" t="s">
        <v>1158</v>
      </c>
      <c r="G37" s="3" t="s">
        <v>18</v>
      </c>
      <c r="H37" s="7">
        <v>0</v>
      </c>
      <c r="I37" s="78">
        <v>0</v>
      </c>
      <c r="J37" s="33">
        <v>43</v>
      </c>
      <c r="K37" s="78">
        <f t="shared" si="0"/>
        <v>150.5</v>
      </c>
      <c r="L37" s="77">
        <f t="shared" si="1"/>
        <v>10.535</v>
      </c>
      <c r="M37" s="77">
        <f>150.5+10.54</f>
        <v>161.04</v>
      </c>
      <c r="N37" s="77">
        <v>10.54</v>
      </c>
      <c r="O37" s="77">
        <f t="shared" si="2"/>
        <v>161.035</v>
      </c>
      <c r="P37" s="77">
        <v>161.04</v>
      </c>
      <c r="Q37" s="77">
        <v>161.25</v>
      </c>
      <c r="R37" s="88"/>
      <c r="S37" s="88"/>
      <c r="T37" s="64"/>
      <c r="U37" s="64"/>
      <c r="V37" s="64"/>
      <c r="W37" s="64"/>
      <c r="X37" s="64"/>
      <c r="Y37" s="64"/>
      <c r="Z37" s="86"/>
    </row>
    <row r="38" spans="1:26" x14ac:dyDescent="0.4">
      <c r="A38" s="83">
        <v>34</v>
      </c>
      <c r="B38" s="32" t="s">
        <v>3997</v>
      </c>
      <c r="C38" s="82" t="s">
        <v>3173</v>
      </c>
      <c r="D38" s="81" t="s">
        <v>1155</v>
      </c>
      <c r="E38" s="5" t="s">
        <v>3719</v>
      </c>
      <c r="F38" s="5" t="s">
        <v>1156</v>
      </c>
      <c r="G38" s="3" t="s">
        <v>18</v>
      </c>
      <c r="H38" s="7">
        <v>0</v>
      </c>
      <c r="I38" s="78">
        <v>0</v>
      </c>
      <c r="J38" s="33">
        <v>21</v>
      </c>
      <c r="K38" s="78">
        <f t="shared" si="0"/>
        <v>73.5</v>
      </c>
      <c r="L38" s="77">
        <f>K38*7%</f>
        <v>5.1450000000000005</v>
      </c>
      <c r="M38" s="77">
        <f>73.5+5.15</f>
        <v>78.650000000000006</v>
      </c>
      <c r="N38" s="77">
        <v>5.15</v>
      </c>
      <c r="O38" s="77">
        <f t="shared" si="2"/>
        <v>78.644999999999996</v>
      </c>
      <c r="P38" s="77">
        <v>78.650000000000006</v>
      </c>
      <c r="Q38" s="33">
        <v>78.75</v>
      </c>
      <c r="R38" s="88"/>
      <c r="S38" s="88"/>
      <c r="T38" s="67"/>
      <c r="U38" s="67"/>
      <c r="V38" s="67"/>
      <c r="W38" s="67"/>
      <c r="X38" s="86"/>
      <c r="Y38" s="85"/>
      <c r="Z38" s="86"/>
    </row>
    <row r="39" spans="1:26" x14ac:dyDescent="0.4">
      <c r="A39" s="83">
        <v>35</v>
      </c>
      <c r="B39" s="32" t="s">
        <v>3997</v>
      </c>
      <c r="C39" s="82" t="s">
        <v>3174</v>
      </c>
      <c r="D39" s="81" t="s">
        <v>1144</v>
      </c>
      <c r="E39" s="5" t="s">
        <v>3715</v>
      </c>
      <c r="F39" s="5" t="s">
        <v>1145</v>
      </c>
      <c r="G39" s="3" t="s">
        <v>18</v>
      </c>
      <c r="H39" s="7">
        <v>0</v>
      </c>
      <c r="I39" s="78">
        <v>0</v>
      </c>
      <c r="J39" s="33">
        <v>7</v>
      </c>
      <c r="K39" s="78">
        <f t="shared" si="0"/>
        <v>24.5</v>
      </c>
      <c r="L39" s="77">
        <f t="shared" si="1"/>
        <v>1.7150000000000001</v>
      </c>
      <c r="M39" s="77">
        <f>24.5+1.72</f>
        <v>26.22</v>
      </c>
      <c r="N39" s="77">
        <v>1.72</v>
      </c>
      <c r="O39" s="77">
        <f t="shared" si="2"/>
        <v>26.215</v>
      </c>
      <c r="P39" s="77">
        <v>26.22</v>
      </c>
      <c r="Q39" s="77">
        <v>26.25</v>
      </c>
      <c r="R39" s="88"/>
      <c r="S39" s="88"/>
      <c r="T39" s="64"/>
      <c r="U39" s="64"/>
      <c r="V39" s="64"/>
      <c r="W39" s="64"/>
      <c r="X39" s="86"/>
      <c r="Y39" s="85"/>
      <c r="Z39" s="86"/>
    </row>
    <row r="40" spans="1:26" x14ac:dyDescent="0.4">
      <c r="A40" s="83">
        <v>36</v>
      </c>
      <c r="B40" s="32" t="s">
        <v>3997</v>
      </c>
      <c r="C40" s="82" t="s">
        <v>3175</v>
      </c>
      <c r="D40" s="81" t="s">
        <v>1142</v>
      </c>
      <c r="E40" s="5" t="s">
        <v>3716</v>
      </c>
      <c r="F40" s="5" t="s">
        <v>1143</v>
      </c>
      <c r="G40" s="3" t="s">
        <v>18</v>
      </c>
      <c r="H40" s="7">
        <v>0</v>
      </c>
      <c r="I40" s="84">
        <v>0</v>
      </c>
      <c r="J40" s="33">
        <v>8</v>
      </c>
      <c r="K40" s="78">
        <f t="shared" si="0"/>
        <v>28</v>
      </c>
      <c r="L40" s="77">
        <f t="shared" si="1"/>
        <v>1.9600000000000002</v>
      </c>
      <c r="M40" s="77">
        <f>28+1.96</f>
        <v>29.96</v>
      </c>
      <c r="N40" s="77">
        <v>1.96</v>
      </c>
      <c r="O40" s="77">
        <f t="shared" si="2"/>
        <v>29.96</v>
      </c>
      <c r="P40" s="77">
        <v>29.96</v>
      </c>
      <c r="Q40" s="33">
        <v>30</v>
      </c>
      <c r="R40" s="88"/>
      <c r="S40" s="88"/>
      <c r="T40" s="67"/>
      <c r="U40" s="67"/>
      <c r="V40" s="67"/>
      <c r="W40" s="67"/>
      <c r="X40" s="86"/>
      <c r="Y40" s="85"/>
      <c r="Z40" s="86"/>
    </row>
    <row r="41" spans="1:26" x14ac:dyDescent="0.4">
      <c r="A41" s="83">
        <v>37</v>
      </c>
      <c r="B41" s="32" t="s">
        <v>3997</v>
      </c>
      <c r="C41" s="82" t="s">
        <v>3176</v>
      </c>
      <c r="D41" s="81" t="s">
        <v>1140</v>
      </c>
      <c r="E41" s="5" t="s">
        <v>1141</v>
      </c>
      <c r="F41" s="5" t="s">
        <v>3717</v>
      </c>
      <c r="G41" s="11" t="s">
        <v>3465</v>
      </c>
      <c r="H41" s="7">
        <v>393.23</v>
      </c>
      <c r="I41" s="78">
        <v>25.73</v>
      </c>
      <c r="J41" s="33">
        <v>48</v>
      </c>
      <c r="K41" s="78">
        <f t="shared" si="0"/>
        <v>168</v>
      </c>
      <c r="L41" s="77">
        <f t="shared" si="1"/>
        <v>11.760000000000002</v>
      </c>
      <c r="M41" s="77">
        <f>168+11.76</f>
        <v>179.76</v>
      </c>
      <c r="N41" s="77">
        <v>37.49</v>
      </c>
      <c r="O41" s="77">
        <f t="shared" si="2"/>
        <v>572.99</v>
      </c>
      <c r="P41" s="77">
        <v>572.99</v>
      </c>
      <c r="Q41" s="77">
        <v>573</v>
      </c>
      <c r="R41" s="88"/>
      <c r="S41" s="88"/>
      <c r="T41" s="64"/>
      <c r="U41" s="64"/>
      <c r="V41" s="64"/>
      <c r="W41" s="64"/>
      <c r="X41" s="86"/>
      <c r="Y41" s="85"/>
      <c r="Z41" s="86"/>
    </row>
    <row r="42" spans="1:26" x14ac:dyDescent="0.4">
      <c r="A42" s="83">
        <v>38</v>
      </c>
      <c r="B42" s="32" t="s">
        <v>3997</v>
      </c>
      <c r="C42" s="82" t="s">
        <v>3177</v>
      </c>
      <c r="D42" s="81" t="s">
        <v>1146</v>
      </c>
      <c r="E42" s="5" t="s">
        <v>3714</v>
      </c>
      <c r="F42" s="5" t="s">
        <v>1147</v>
      </c>
      <c r="G42" s="3" t="s">
        <v>18</v>
      </c>
      <c r="H42" s="7">
        <v>0</v>
      </c>
      <c r="I42" s="84">
        <v>0</v>
      </c>
      <c r="J42" s="33">
        <v>97</v>
      </c>
      <c r="K42" s="78">
        <f t="shared" si="0"/>
        <v>339.5</v>
      </c>
      <c r="L42" s="77">
        <f t="shared" si="1"/>
        <v>23.765000000000001</v>
      </c>
      <c r="M42" s="77">
        <f>339.5+23.77</f>
        <v>363.27</v>
      </c>
      <c r="N42" s="77">
        <v>23.77</v>
      </c>
      <c r="O42" s="77">
        <f t="shared" si="2"/>
        <v>363.26499999999999</v>
      </c>
      <c r="P42" s="77">
        <v>363.27</v>
      </c>
      <c r="Q42" s="33">
        <v>363.5</v>
      </c>
      <c r="R42" s="88"/>
      <c r="S42" s="88"/>
      <c r="T42" s="67"/>
      <c r="U42" s="67"/>
      <c r="V42" s="67"/>
      <c r="W42" s="67"/>
      <c r="X42" s="86"/>
      <c r="Y42" s="85"/>
      <c r="Z42" s="86"/>
    </row>
    <row r="43" spans="1:26" x14ac:dyDescent="0.4">
      <c r="A43" s="83">
        <v>39</v>
      </c>
      <c r="B43" s="32" t="s">
        <v>3997</v>
      </c>
      <c r="C43" s="82" t="s">
        <v>3178</v>
      </c>
      <c r="D43" s="81" t="s">
        <v>1901</v>
      </c>
      <c r="E43" s="5" t="s">
        <v>1902</v>
      </c>
      <c r="F43" s="5" t="s">
        <v>1903</v>
      </c>
      <c r="G43" s="3" t="s">
        <v>3464</v>
      </c>
      <c r="H43" s="7">
        <v>539.29</v>
      </c>
      <c r="I43" s="78">
        <v>35.29</v>
      </c>
      <c r="J43" s="33">
        <v>25</v>
      </c>
      <c r="K43" s="78">
        <f t="shared" si="0"/>
        <v>87.5</v>
      </c>
      <c r="L43" s="77">
        <f t="shared" si="1"/>
        <v>6.1250000000000009</v>
      </c>
      <c r="M43" s="77">
        <f>87.5+6.13</f>
        <v>93.63</v>
      </c>
      <c r="N43" s="77">
        <v>41.42</v>
      </c>
      <c r="O43" s="77">
        <f t="shared" si="2"/>
        <v>632.91499999999996</v>
      </c>
      <c r="P43" s="77">
        <v>632.91999999999996</v>
      </c>
      <c r="Q43" s="77">
        <v>633</v>
      </c>
      <c r="R43" s="88"/>
      <c r="S43" s="88"/>
      <c r="T43" s="64"/>
      <c r="U43" s="64"/>
      <c r="V43" s="64"/>
      <c r="W43" s="64"/>
      <c r="X43" s="86"/>
      <c r="Y43" s="85"/>
      <c r="Z43" s="86"/>
    </row>
    <row r="44" spans="1:26" x14ac:dyDescent="0.4">
      <c r="A44" s="83">
        <v>40</v>
      </c>
      <c r="B44" s="32" t="s">
        <v>3997</v>
      </c>
      <c r="C44" s="82" t="s">
        <v>3179</v>
      </c>
      <c r="D44" s="81" t="s">
        <v>1179</v>
      </c>
      <c r="E44" s="5" t="s">
        <v>3685</v>
      </c>
      <c r="F44" s="5" t="s">
        <v>3686</v>
      </c>
      <c r="G44" s="3" t="s">
        <v>18</v>
      </c>
      <c r="H44" s="7">
        <v>0</v>
      </c>
      <c r="I44" s="84">
        <v>0</v>
      </c>
      <c r="J44" s="33">
        <v>75</v>
      </c>
      <c r="K44" s="78">
        <f t="shared" si="0"/>
        <v>262.5</v>
      </c>
      <c r="L44" s="77">
        <f t="shared" si="1"/>
        <v>18.375</v>
      </c>
      <c r="M44" s="77">
        <f>262.5+18.38</f>
        <v>280.88</v>
      </c>
      <c r="N44" s="77">
        <v>18.38</v>
      </c>
      <c r="O44" s="77">
        <f t="shared" si="2"/>
        <v>280.875</v>
      </c>
      <c r="P44" s="77">
        <v>280.88</v>
      </c>
      <c r="Q44" s="33">
        <v>281</v>
      </c>
      <c r="R44" s="88"/>
      <c r="S44" s="88"/>
      <c r="T44" s="67"/>
      <c r="U44" s="67"/>
      <c r="V44" s="67"/>
      <c r="W44" s="67"/>
      <c r="X44" s="86"/>
      <c r="Y44" s="85"/>
      <c r="Z44" s="86"/>
    </row>
    <row r="45" spans="1:26" x14ac:dyDescent="0.4">
      <c r="A45" s="83">
        <v>41</v>
      </c>
      <c r="B45" s="32" t="s">
        <v>3997</v>
      </c>
      <c r="C45" s="82" t="s">
        <v>3180</v>
      </c>
      <c r="D45" s="81" t="s">
        <v>1173</v>
      </c>
      <c r="E45" s="5" t="s">
        <v>3687</v>
      </c>
      <c r="F45" s="5" t="s">
        <v>1174</v>
      </c>
      <c r="G45" s="3" t="s">
        <v>18</v>
      </c>
      <c r="H45" s="7">
        <v>0</v>
      </c>
      <c r="I45" s="78">
        <v>0</v>
      </c>
      <c r="J45" s="33">
        <v>8</v>
      </c>
      <c r="K45" s="78">
        <f t="shared" si="0"/>
        <v>28</v>
      </c>
      <c r="L45" s="77">
        <f t="shared" si="1"/>
        <v>1.9600000000000002</v>
      </c>
      <c r="M45" s="77">
        <f>28+1.96</f>
        <v>29.96</v>
      </c>
      <c r="N45" s="77">
        <v>1.96</v>
      </c>
      <c r="O45" s="77">
        <f t="shared" si="2"/>
        <v>29.96</v>
      </c>
      <c r="P45" s="77">
        <v>29.96</v>
      </c>
      <c r="Q45" s="77">
        <v>30</v>
      </c>
      <c r="R45" s="88"/>
      <c r="S45" s="88"/>
      <c r="T45" s="64"/>
      <c r="U45" s="64"/>
      <c r="V45" s="64"/>
      <c r="W45" s="64"/>
      <c r="X45" s="64"/>
      <c r="Y45" s="64"/>
      <c r="Z45" s="86"/>
    </row>
    <row r="46" spans="1:26" x14ac:dyDescent="0.4">
      <c r="A46" s="83">
        <v>42</v>
      </c>
      <c r="B46" s="32" t="s">
        <v>3997</v>
      </c>
      <c r="C46" s="82" t="s">
        <v>3181</v>
      </c>
      <c r="D46" s="81" t="s">
        <v>1130</v>
      </c>
      <c r="E46" s="5" t="s">
        <v>3728</v>
      </c>
      <c r="F46" s="5" t="s">
        <v>1131</v>
      </c>
      <c r="G46" s="3" t="s">
        <v>18</v>
      </c>
      <c r="H46" s="154">
        <v>0</v>
      </c>
      <c r="I46" s="84">
        <v>0</v>
      </c>
      <c r="J46" s="33">
        <v>15</v>
      </c>
      <c r="K46" s="78">
        <f t="shared" si="0"/>
        <v>52.5</v>
      </c>
      <c r="L46" s="77">
        <f t="shared" si="1"/>
        <v>3.6750000000000003</v>
      </c>
      <c r="M46" s="77">
        <f>52.5+3.68</f>
        <v>56.18</v>
      </c>
      <c r="N46" s="77">
        <v>3.68</v>
      </c>
      <c r="O46" s="77">
        <f t="shared" si="2"/>
        <v>56.174999999999997</v>
      </c>
      <c r="P46" s="77">
        <v>56.18</v>
      </c>
      <c r="Q46" s="33">
        <v>56.25</v>
      </c>
      <c r="R46" s="88"/>
      <c r="S46" s="88"/>
      <c r="T46" s="64"/>
      <c r="U46" s="64"/>
      <c r="V46" s="64"/>
      <c r="W46" s="64"/>
      <c r="X46" s="86"/>
      <c r="Y46" s="85"/>
      <c r="Z46" s="86"/>
    </row>
    <row r="47" spans="1:26" x14ac:dyDescent="0.4">
      <c r="A47" s="83">
        <v>43</v>
      </c>
      <c r="B47" s="32" t="s">
        <v>3997</v>
      </c>
      <c r="C47" s="82" t="s">
        <v>3182</v>
      </c>
      <c r="D47" s="81" t="s">
        <v>1220</v>
      </c>
      <c r="E47" s="5" t="s">
        <v>1221</v>
      </c>
      <c r="F47" s="5" t="s">
        <v>1222</v>
      </c>
      <c r="G47" s="3" t="s">
        <v>3465</v>
      </c>
      <c r="H47" s="7">
        <v>48.69</v>
      </c>
      <c r="I47" s="78">
        <v>3.19</v>
      </c>
      <c r="J47" s="33">
        <v>0</v>
      </c>
      <c r="K47" s="78">
        <f t="shared" si="0"/>
        <v>0</v>
      </c>
      <c r="L47" s="77">
        <f t="shared" si="1"/>
        <v>0</v>
      </c>
      <c r="M47" s="77">
        <v>0</v>
      </c>
      <c r="N47" s="77">
        <v>3.19</v>
      </c>
      <c r="O47" s="77">
        <f t="shared" si="2"/>
        <v>48.69</v>
      </c>
      <c r="P47" s="77">
        <v>48.69</v>
      </c>
      <c r="Q47" s="77">
        <v>48.75</v>
      </c>
      <c r="R47" s="88"/>
      <c r="S47" s="88"/>
      <c r="T47" s="67"/>
      <c r="U47" s="67"/>
      <c r="V47" s="67"/>
      <c r="W47" s="67"/>
      <c r="X47" s="86"/>
      <c r="Y47" s="85"/>
      <c r="Z47" s="86"/>
    </row>
    <row r="48" spans="1:26" x14ac:dyDescent="0.4">
      <c r="A48" s="83">
        <v>44</v>
      </c>
      <c r="B48" s="32" t="s">
        <v>3997</v>
      </c>
      <c r="C48" s="82" t="s">
        <v>3183</v>
      </c>
      <c r="D48" s="81" t="s">
        <v>1177</v>
      </c>
      <c r="E48" s="5" t="s">
        <v>3683</v>
      </c>
      <c r="F48" s="5" t="s">
        <v>1178</v>
      </c>
      <c r="G48" s="3" t="s">
        <v>18</v>
      </c>
      <c r="H48" s="7">
        <v>0</v>
      </c>
      <c r="I48" s="84">
        <v>0</v>
      </c>
      <c r="J48" s="33">
        <v>23</v>
      </c>
      <c r="K48" s="78">
        <f t="shared" si="0"/>
        <v>80.5</v>
      </c>
      <c r="L48" s="77">
        <f t="shared" si="1"/>
        <v>5.6350000000000007</v>
      </c>
      <c r="M48" s="77">
        <f>80.5+5.64</f>
        <v>86.14</v>
      </c>
      <c r="N48" s="77">
        <v>5.64</v>
      </c>
      <c r="O48" s="77">
        <f t="shared" si="2"/>
        <v>86.135000000000005</v>
      </c>
      <c r="P48" s="77">
        <v>86.14</v>
      </c>
      <c r="Q48" s="33">
        <v>86.25</v>
      </c>
      <c r="R48" s="88"/>
      <c r="S48" s="88"/>
      <c r="T48" s="64"/>
      <c r="U48" s="64"/>
      <c r="V48" s="64"/>
      <c r="W48" s="64"/>
      <c r="X48" s="86"/>
      <c r="Y48" s="85"/>
      <c r="Z48" s="86"/>
    </row>
    <row r="49" spans="1:26" x14ac:dyDescent="0.4">
      <c r="A49" s="83">
        <v>45</v>
      </c>
      <c r="B49" s="32" t="s">
        <v>3997</v>
      </c>
      <c r="C49" s="82" t="s">
        <v>3184</v>
      </c>
      <c r="D49" s="81" t="s">
        <v>1182</v>
      </c>
      <c r="E49" s="5" t="s">
        <v>3085</v>
      </c>
      <c r="F49" s="5" t="s">
        <v>3086</v>
      </c>
      <c r="G49" s="3" t="s">
        <v>3465</v>
      </c>
      <c r="H49" s="7">
        <v>93.63</v>
      </c>
      <c r="I49" s="78">
        <v>6.13</v>
      </c>
      <c r="J49" s="33">
        <v>31</v>
      </c>
      <c r="K49" s="78">
        <f t="shared" si="0"/>
        <v>108.5</v>
      </c>
      <c r="L49" s="77">
        <f t="shared" si="1"/>
        <v>7.5950000000000006</v>
      </c>
      <c r="M49" s="77">
        <f>108.5+7.6</f>
        <v>116.1</v>
      </c>
      <c r="N49" s="77">
        <v>13.73</v>
      </c>
      <c r="O49" s="77">
        <f t="shared" si="2"/>
        <v>209.72499999999999</v>
      </c>
      <c r="P49" s="77">
        <v>209.73</v>
      </c>
      <c r="Q49" s="77">
        <v>209.75</v>
      </c>
      <c r="R49" s="88"/>
      <c r="S49" s="88"/>
      <c r="T49" s="67"/>
      <c r="U49" s="67"/>
      <c r="V49" s="67"/>
      <c r="W49" s="67"/>
      <c r="X49" s="86"/>
      <c r="Y49" s="85"/>
      <c r="Z49" s="86"/>
    </row>
    <row r="50" spans="1:26" x14ac:dyDescent="0.4">
      <c r="A50" s="83">
        <v>46</v>
      </c>
      <c r="B50" s="32" t="s">
        <v>3997</v>
      </c>
      <c r="C50" s="82" t="s">
        <v>3185</v>
      </c>
      <c r="D50" s="81" t="s">
        <v>1183</v>
      </c>
      <c r="E50" s="5" t="s">
        <v>3681</v>
      </c>
      <c r="F50" s="5" t="s">
        <v>1184</v>
      </c>
      <c r="G50" s="11" t="s">
        <v>3465</v>
      </c>
      <c r="H50" s="7">
        <v>131.08000000000001</v>
      </c>
      <c r="I50" s="84">
        <v>8.58</v>
      </c>
      <c r="J50" s="33">
        <v>40</v>
      </c>
      <c r="K50" s="78">
        <f t="shared" si="0"/>
        <v>140</v>
      </c>
      <c r="L50" s="77">
        <f t="shared" si="1"/>
        <v>9.8000000000000007</v>
      </c>
      <c r="M50" s="77">
        <f>140+9.8</f>
        <v>149.80000000000001</v>
      </c>
      <c r="N50" s="77">
        <v>18.38</v>
      </c>
      <c r="O50" s="77">
        <f t="shared" si="2"/>
        <v>280.88000000000005</v>
      </c>
      <c r="P50" s="77">
        <v>280.88</v>
      </c>
      <c r="Q50" s="33">
        <v>281</v>
      </c>
      <c r="R50" s="88"/>
      <c r="S50" s="88"/>
      <c r="T50" s="64"/>
      <c r="U50" s="64"/>
      <c r="V50" s="64"/>
      <c r="W50" s="64"/>
      <c r="X50" s="86"/>
      <c r="Y50" s="85"/>
      <c r="Z50" s="86"/>
    </row>
    <row r="51" spans="1:26" x14ac:dyDescent="0.4">
      <c r="A51" s="83">
        <v>47</v>
      </c>
      <c r="B51" s="32" t="s">
        <v>3997</v>
      </c>
      <c r="C51" s="82" t="s">
        <v>3186</v>
      </c>
      <c r="D51" s="81" t="s">
        <v>1185</v>
      </c>
      <c r="E51" s="5" t="s">
        <v>1186</v>
      </c>
      <c r="F51" s="5" t="s">
        <v>1187</v>
      </c>
      <c r="G51" s="3" t="s">
        <v>18</v>
      </c>
      <c r="H51" s="7">
        <v>0</v>
      </c>
      <c r="I51" s="78">
        <v>0</v>
      </c>
      <c r="J51" s="33">
        <v>12</v>
      </c>
      <c r="K51" s="78">
        <f t="shared" si="0"/>
        <v>42</v>
      </c>
      <c r="L51" s="77">
        <f t="shared" si="1"/>
        <v>2.9400000000000004</v>
      </c>
      <c r="M51" s="77">
        <f>42+2.94</f>
        <v>44.94</v>
      </c>
      <c r="N51" s="77">
        <v>2.94</v>
      </c>
      <c r="O51" s="77">
        <f t="shared" si="2"/>
        <v>44.94</v>
      </c>
      <c r="P51" s="77">
        <v>44.94</v>
      </c>
      <c r="Q51" s="77">
        <v>45</v>
      </c>
      <c r="R51" s="88"/>
      <c r="S51" s="88"/>
      <c r="T51" s="67"/>
      <c r="U51" s="67"/>
      <c r="V51" s="67"/>
      <c r="W51" s="67"/>
      <c r="X51" s="86"/>
      <c r="Y51" s="85"/>
      <c r="Z51" s="86"/>
    </row>
    <row r="52" spans="1:26" x14ac:dyDescent="0.4">
      <c r="A52" s="83">
        <v>48</v>
      </c>
      <c r="B52" s="32" t="s">
        <v>3997</v>
      </c>
      <c r="C52" s="82" t="s">
        <v>3187</v>
      </c>
      <c r="D52" s="81" t="s">
        <v>1194</v>
      </c>
      <c r="E52" s="5" t="s">
        <v>3676</v>
      </c>
      <c r="F52" s="5" t="s">
        <v>1195</v>
      </c>
      <c r="G52" s="3" t="s">
        <v>18</v>
      </c>
      <c r="H52" s="7">
        <v>0</v>
      </c>
      <c r="I52" s="84">
        <v>0</v>
      </c>
      <c r="J52" s="33">
        <v>16</v>
      </c>
      <c r="K52" s="78">
        <f t="shared" si="0"/>
        <v>56</v>
      </c>
      <c r="L52" s="77">
        <f t="shared" si="1"/>
        <v>3.9200000000000004</v>
      </c>
      <c r="M52" s="77">
        <f>56+3.92</f>
        <v>59.92</v>
      </c>
      <c r="N52" s="77">
        <v>3.92</v>
      </c>
      <c r="O52" s="77">
        <f t="shared" si="2"/>
        <v>59.92</v>
      </c>
      <c r="P52" s="77">
        <v>59.92</v>
      </c>
      <c r="Q52" s="33">
        <v>60</v>
      </c>
      <c r="R52" s="88"/>
      <c r="S52" s="88"/>
      <c r="T52" s="64"/>
      <c r="U52" s="64"/>
      <c r="V52" s="64"/>
      <c r="W52" s="64"/>
      <c r="X52" s="86"/>
      <c r="Y52" s="85"/>
      <c r="Z52" s="86"/>
    </row>
    <row r="53" spans="1:26" x14ac:dyDescent="0.4">
      <c r="A53" s="83">
        <v>49</v>
      </c>
      <c r="B53" s="32" t="s">
        <v>3997</v>
      </c>
      <c r="C53" s="82" t="s">
        <v>3188</v>
      </c>
      <c r="D53" s="81" t="s">
        <v>1134</v>
      </c>
      <c r="E53" s="5" t="s">
        <v>3723</v>
      </c>
      <c r="F53" s="5" t="s">
        <v>1135</v>
      </c>
      <c r="G53" s="3" t="s">
        <v>18</v>
      </c>
      <c r="H53" s="7">
        <v>0</v>
      </c>
      <c r="I53" s="78">
        <v>0</v>
      </c>
      <c r="J53" s="33">
        <v>10</v>
      </c>
      <c r="K53" s="78">
        <f t="shared" si="0"/>
        <v>35</v>
      </c>
      <c r="L53" s="77">
        <f t="shared" si="1"/>
        <v>2.4500000000000002</v>
      </c>
      <c r="M53" s="77">
        <f>35+2.45</f>
        <v>37.450000000000003</v>
      </c>
      <c r="N53" s="77">
        <v>2.4500000000000002</v>
      </c>
      <c r="O53" s="77">
        <f t="shared" si="2"/>
        <v>37.450000000000003</v>
      </c>
      <c r="P53" s="77">
        <v>37.450000000000003</v>
      </c>
      <c r="Q53" s="77">
        <v>37.5</v>
      </c>
      <c r="R53" s="88"/>
      <c r="S53" s="88"/>
      <c r="T53" s="64"/>
      <c r="U53" s="64"/>
      <c r="V53" s="64"/>
      <c r="W53" s="64"/>
      <c r="X53" s="64"/>
      <c r="Y53" s="64"/>
      <c r="Z53" s="86"/>
    </row>
    <row r="54" spans="1:26" x14ac:dyDescent="0.4">
      <c r="A54" s="83">
        <v>50</v>
      </c>
      <c r="B54" s="32" t="s">
        <v>3997</v>
      </c>
      <c r="C54" s="82" t="s">
        <v>3189</v>
      </c>
      <c r="D54" s="81" t="s">
        <v>1132</v>
      </c>
      <c r="E54" s="5" t="s">
        <v>3725</v>
      </c>
      <c r="F54" s="5" t="s">
        <v>1133</v>
      </c>
      <c r="G54" s="3" t="s">
        <v>18</v>
      </c>
      <c r="H54" s="7">
        <v>0</v>
      </c>
      <c r="I54" s="84">
        <v>0</v>
      </c>
      <c r="J54" s="33">
        <v>24</v>
      </c>
      <c r="K54" s="78">
        <f t="shared" si="0"/>
        <v>84</v>
      </c>
      <c r="L54" s="77">
        <f t="shared" si="1"/>
        <v>5.8800000000000008</v>
      </c>
      <c r="M54" s="77">
        <f>84+5.88</f>
        <v>89.88</v>
      </c>
      <c r="N54" s="77">
        <v>5.88</v>
      </c>
      <c r="O54" s="77">
        <f t="shared" si="2"/>
        <v>89.88</v>
      </c>
      <c r="P54" s="77">
        <v>89.88</v>
      </c>
      <c r="Q54" s="33">
        <v>90</v>
      </c>
      <c r="R54" s="69"/>
      <c r="S54" s="88"/>
      <c r="T54" s="64"/>
      <c r="U54" s="64"/>
      <c r="V54" s="64"/>
      <c r="W54" s="64"/>
      <c r="X54" s="86"/>
      <c r="Y54" s="85"/>
      <c r="Z54" s="86"/>
    </row>
    <row r="55" spans="1:26" x14ac:dyDescent="0.4">
      <c r="A55" s="83">
        <v>51</v>
      </c>
      <c r="B55" s="32" t="s">
        <v>3997</v>
      </c>
      <c r="C55" s="82" t="s">
        <v>3190</v>
      </c>
      <c r="D55" s="81" t="s">
        <v>1079</v>
      </c>
      <c r="E55" s="5" t="s">
        <v>3703</v>
      </c>
      <c r="F55" s="5" t="s">
        <v>1080</v>
      </c>
      <c r="G55" s="3" t="s">
        <v>18</v>
      </c>
      <c r="H55" s="7">
        <v>0</v>
      </c>
      <c r="I55" s="78">
        <v>0</v>
      </c>
      <c r="J55" s="33">
        <v>3</v>
      </c>
      <c r="K55" s="78">
        <f t="shared" si="0"/>
        <v>10.5</v>
      </c>
      <c r="L55" s="77">
        <f t="shared" si="1"/>
        <v>0.7350000000000001</v>
      </c>
      <c r="M55" s="77">
        <f>10.5+0.74</f>
        <v>11.24</v>
      </c>
      <c r="N55" s="77">
        <v>0.74</v>
      </c>
      <c r="O55" s="77">
        <f t="shared" si="2"/>
        <v>11.234999999999999</v>
      </c>
      <c r="P55" s="77">
        <v>11.24</v>
      </c>
      <c r="Q55" s="77">
        <v>11.25</v>
      </c>
      <c r="R55" s="69"/>
      <c r="S55" s="88"/>
      <c r="T55" s="64"/>
      <c r="U55" s="64"/>
      <c r="V55" s="64"/>
      <c r="W55" s="64"/>
      <c r="X55" s="64"/>
      <c r="Y55" s="64"/>
      <c r="Z55" s="86"/>
    </row>
    <row r="56" spans="1:26" x14ac:dyDescent="0.4">
      <c r="A56" s="83">
        <v>52</v>
      </c>
      <c r="B56" s="32" t="s">
        <v>3997</v>
      </c>
      <c r="C56" s="82" t="s">
        <v>3191</v>
      </c>
      <c r="D56" s="81" t="s">
        <v>1077</v>
      </c>
      <c r="E56" s="5" t="s">
        <v>3705</v>
      </c>
      <c r="F56" s="5" t="s">
        <v>1078</v>
      </c>
      <c r="G56" s="3" t="s">
        <v>18</v>
      </c>
      <c r="H56" s="7">
        <v>0</v>
      </c>
      <c r="I56" s="78">
        <v>0</v>
      </c>
      <c r="J56" s="33">
        <v>14</v>
      </c>
      <c r="K56" s="78">
        <f t="shared" si="0"/>
        <v>49</v>
      </c>
      <c r="L56" s="77">
        <f t="shared" si="1"/>
        <v>3.43</v>
      </c>
      <c r="M56" s="77">
        <f>49+3.43</f>
        <v>52.43</v>
      </c>
      <c r="N56" s="77">
        <v>3.43</v>
      </c>
      <c r="O56" s="77">
        <f t="shared" si="2"/>
        <v>52.43</v>
      </c>
      <c r="P56" s="77">
        <v>52.43</v>
      </c>
      <c r="Q56" s="77">
        <v>52.5</v>
      </c>
      <c r="R56" s="69"/>
      <c r="S56" s="88"/>
      <c r="T56" s="64"/>
      <c r="U56" s="64"/>
      <c r="V56" s="64"/>
      <c r="W56" s="64"/>
      <c r="X56" s="64"/>
      <c r="Y56" s="64"/>
      <c r="Z56" s="86"/>
    </row>
    <row r="57" spans="1:26" x14ac:dyDescent="0.4">
      <c r="A57" s="83">
        <v>53</v>
      </c>
      <c r="B57" s="32" t="s">
        <v>3997</v>
      </c>
      <c r="C57" s="82" t="s">
        <v>3192</v>
      </c>
      <c r="D57" s="81" t="s">
        <v>1098</v>
      </c>
      <c r="E57" s="5" t="s">
        <v>3692</v>
      </c>
      <c r="F57" s="5" t="s">
        <v>1099</v>
      </c>
      <c r="G57" s="11" t="s">
        <v>3465</v>
      </c>
      <c r="H57" s="7">
        <v>11.24</v>
      </c>
      <c r="I57" s="78">
        <v>0.74</v>
      </c>
      <c r="J57" s="33">
        <v>4</v>
      </c>
      <c r="K57" s="78">
        <f t="shared" si="0"/>
        <v>14</v>
      </c>
      <c r="L57" s="77">
        <f t="shared" si="1"/>
        <v>0.98000000000000009</v>
      </c>
      <c r="M57" s="77">
        <f>14+0.98</f>
        <v>14.98</v>
      </c>
      <c r="N57" s="77">
        <v>1.72</v>
      </c>
      <c r="O57" s="77">
        <f t="shared" si="2"/>
        <v>26.220000000000002</v>
      </c>
      <c r="P57" s="77">
        <v>26.22</v>
      </c>
      <c r="Q57" s="77">
        <v>26.25</v>
      </c>
      <c r="R57" s="69"/>
      <c r="S57" s="88"/>
      <c r="T57" s="64"/>
      <c r="U57" s="64"/>
      <c r="V57" s="64"/>
      <c r="W57" s="64"/>
      <c r="X57" s="64"/>
      <c r="Y57" s="64"/>
      <c r="Z57" s="86"/>
    </row>
    <row r="58" spans="1:26" x14ac:dyDescent="0.4">
      <c r="A58" s="83">
        <v>54</v>
      </c>
      <c r="B58" s="32" t="s">
        <v>3997</v>
      </c>
      <c r="C58" s="82" t="s">
        <v>3193</v>
      </c>
      <c r="D58" s="81" t="s">
        <v>1091</v>
      </c>
      <c r="E58" s="5" t="s">
        <v>1060</v>
      </c>
      <c r="F58" s="5" t="s">
        <v>1092</v>
      </c>
      <c r="G58" s="3" t="s">
        <v>18</v>
      </c>
      <c r="H58" s="7">
        <v>0</v>
      </c>
      <c r="I58" s="78">
        <v>0</v>
      </c>
      <c r="J58" s="33">
        <v>11</v>
      </c>
      <c r="K58" s="78">
        <f t="shared" si="0"/>
        <v>38.5</v>
      </c>
      <c r="L58" s="77">
        <f t="shared" si="1"/>
        <v>2.6950000000000003</v>
      </c>
      <c r="M58" s="77">
        <f>38.5+2.7</f>
        <v>41.2</v>
      </c>
      <c r="N58" s="77">
        <v>2.7</v>
      </c>
      <c r="O58" s="77">
        <f t="shared" si="2"/>
        <v>41.195</v>
      </c>
      <c r="P58" s="77">
        <v>41.2</v>
      </c>
      <c r="Q58" s="77">
        <v>41.25</v>
      </c>
      <c r="R58" s="69"/>
      <c r="S58" s="88"/>
      <c r="T58" s="64"/>
      <c r="U58" s="64"/>
      <c r="V58" s="64"/>
      <c r="W58" s="64"/>
      <c r="X58" s="64"/>
      <c r="Y58" s="64"/>
      <c r="Z58" s="86"/>
    </row>
    <row r="59" spans="1:26" x14ac:dyDescent="0.4">
      <c r="A59" s="83">
        <v>55</v>
      </c>
      <c r="B59" s="32" t="s">
        <v>3997</v>
      </c>
      <c r="C59" s="82" t="s">
        <v>3194</v>
      </c>
      <c r="D59" s="81" t="s">
        <v>886</v>
      </c>
      <c r="E59" s="5" t="s">
        <v>887</v>
      </c>
      <c r="F59" s="5" t="s">
        <v>888</v>
      </c>
      <c r="G59" s="3" t="s">
        <v>18</v>
      </c>
      <c r="H59" s="7">
        <v>0</v>
      </c>
      <c r="I59" s="78">
        <v>0</v>
      </c>
      <c r="J59" s="33">
        <v>39</v>
      </c>
      <c r="K59" s="78">
        <f t="shared" si="0"/>
        <v>136.5</v>
      </c>
      <c r="L59" s="77">
        <f t="shared" si="1"/>
        <v>9.5550000000000015</v>
      </c>
      <c r="M59" s="77">
        <f>136.5+9.56</f>
        <v>146.06</v>
      </c>
      <c r="N59" s="77">
        <v>9.56</v>
      </c>
      <c r="O59" s="77">
        <f t="shared" si="2"/>
        <v>146.05500000000001</v>
      </c>
      <c r="P59" s="77">
        <v>146.06</v>
      </c>
      <c r="Q59" s="77">
        <v>146.25</v>
      </c>
      <c r="R59" s="69"/>
      <c r="S59" s="88"/>
      <c r="T59" s="64"/>
      <c r="U59" s="64"/>
      <c r="V59" s="64"/>
      <c r="W59" s="64"/>
      <c r="X59" s="64"/>
      <c r="Y59" s="64"/>
      <c r="Z59" s="86"/>
    </row>
    <row r="60" spans="1:26" x14ac:dyDescent="0.4">
      <c r="A60" s="83">
        <v>56</v>
      </c>
      <c r="B60" s="32" t="s">
        <v>3997</v>
      </c>
      <c r="C60" s="82" t="s">
        <v>3195</v>
      </c>
      <c r="D60" s="81" t="s">
        <v>1096</v>
      </c>
      <c r="E60" s="5" t="s">
        <v>3693</v>
      </c>
      <c r="F60" s="5" t="s">
        <v>1097</v>
      </c>
      <c r="G60" s="11" t="s">
        <v>18</v>
      </c>
      <c r="H60" s="7">
        <v>0</v>
      </c>
      <c r="I60" s="78">
        <v>0</v>
      </c>
      <c r="J60" s="33">
        <v>13</v>
      </c>
      <c r="K60" s="78">
        <f t="shared" si="0"/>
        <v>45.5</v>
      </c>
      <c r="L60" s="77">
        <f t="shared" si="1"/>
        <v>3.1850000000000005</v>
      </c>
      <c r="M60" s="77">
        <f>45.5+3.19</f>
        <v>48.69</v>
      </c>
      <c r="N60" s="77">
        <v>3.19</v>
      </c>
      <c r="O60" s="77">
        <f t="shared" si="2"/>
        <v>48.685000000000002</v>
      </c>
      <c r="P60" s="77">
        <v>48.69</v>
      </c>
      <c r="Q60" s="77">
        <v>48.75</v>
      </c>
      <c r="R60" s="69"/>
      <c r="S60" s="88"/>
      <c r="T60" s="64"/>
      <c r="U60" s="64"/>
      <c r="V60" s="64"/>
      <c r="W60" s="64"/>
      <c r="X60" s="64"/>
      <c r="Y60" s="64"/>
      <c r="Z60" s="86"/>
    </row>
    <row r="61" spans="1:26" x14ac:dyDescent="0.4">
      <c r="A61" s="83">
        <v>57</v>
      </c>
      <c r="B61" s="32" t="s">
        <v>3997</v>
      </c>
      <c r="C61" s="82" t="s">
        <v>3196</v>
      </c>
      <c r="D61" s="81" t="s">
        <v>1094</v>
      </c>
      <c r="E61" s="5" t="s">
        <v>3693</v>
      </c>
      <c r="F61" s="5" t="s">
        <v>1095</v>
      </c>
      <c r="G61" s="3" t="s">
        <v>18</v>
      </c>
      <c r="H61" s="7">
        <v>0</v>
      </c>
      <c r="I61" s="78">
        <v>0</v>
      </c>
      <c r="J61" s="33">
        <v>48</v>
      </c>
      <c r="K61" s="78">
        <f t="shared" si="0"/>
        <v>168</v>
      </c>
      <c r="L61" s="77">
        <f t="shared" si="1"/>
        <v>11.760000000000002</v>
      </c>
      <c r="M61" s="77">
        <f>168+11.76</f>
        <v>179.76</v>
      </c>
      <c r="N61" s="77">
        <v>11.76</v>
      </c>
      <c r="O61" s="77">
        <f t="shared" si="2"/>
        <v>179.76</v>
      </c>
      <c r="P61" s="77">
        <v>179.76</v>
      </c>
      <c r="Q61" s="77">
        <v>180</v>
      </c>
      <c r="R61" s="69"/>
      <c r="S61" s="88"/>
      <c r="T61" s="64"/>
      <c r="U61" s="64"/>
      <c r="V61" s="64"/>
      <c r="W61" s="64"/>
      <c r="X61" s="64"/>
      <c r="Y61" s="64"/>
      <c r="Z61" s="86"/>
    </row>
    <row r="62" spans="1:26" x14ac:dyDescent="0.4">
      <c r="A62" s="83">
        <v>58</v>
      </c>
      <c r="B62" s="32" t="s">
        <v>3997</v>
      </c>
      <c r="C62" s="82" t="s">
        <v>3197</v>
      </c>
      <c r="D62" s="81" t="s">
        <v>1093</v>
      </c>
      <c r="E62" s="5" t="s">
        <v>3696</v>
      </c>
      <c r="F62" s="5" t="s">
        <v>2298</v>
      </c>
      <c r="G62" s="3" t="s">
        <v>18</v>
      </c>
      <c r="H62" s="7">
        <v>0</v>
      </c>
      <c r="I62" s="78">
        <v>0</v>
      </c>
      <c r="J62" s="33">
        <v>92</v>
      </c>
      <c r="K62" s="78">
        <f t="shared" si="0"/>
        <v>322</v>
      </c>
      <c r="L62" s="77">
        <f t="shared" si="1"/>
        <v>22.540000000000003</v>
      </c>
      <c r="M62" s="77">
        <f>322+22.54</f>
        <v>344.54</v>
      </c>
      <c r="N62" s="77">
        <v>22.54</v>
      </c>
      <c r="O62" s="77">
        <f t="shared" si="2"/>
        <v>344.54</v>
      </c>
      <c r="P62" s="77">
        <v>344.54</v>
      </c>
      <c r="Q62" s="77">
        <v>344.75</v>
      </c>
      <c r="R62" s="69"/>
      <c r="S62" s="88"/>
      <c r="T62" s="64"/>
      <c r="U62" s="64"/>
      <c r="V62" s="64"/>
      <c r="W62" s="64"/>
      <c r="X62" s="64"/>
      <c r="Y62" s="64"/>
      <c r="Z62" s="86"/>
    </row>
    <row r="63" spans="1:26" x14ac:dyDescent="0.4">
      <c r="A63" s="83">
        <v>59</v>
      </c>
      <c r="B63" s="32" t="s">
        <v>3997</v>
      </c>
      <c r="C63" s="82" t="s">
        <v>3198</v>
      </c>
      <c r="D63" s="81" t="s">
        <v>1083</v>
      </c>
      <c r="E63" s="5" t="s">
        <v>3700</v>
      </c>
      <c r="F63" s="5" t="s">
        <v>1084</v>
      </c>
      <c r="G63" s="3" t="s">
        <v>3465</v>
      </c>
      <c r="H63" s="7">
        <v>11.24</v>
      </c>
      <c r="I63" s="78">
        <v>0.74</v>
      </c>
      <c r="J63" s="33">
        <v>3</v>
      </c>
      <c r="K63" s="78">
        <f t="shared" si="0"/>
        <v>10.5</v>
      </c>
      <c r="L63" s="77">
        <f t="shared" si="1"/>
        <v>0.7350000000000001</v>
      </c>
      <c r="M63" s="77">
        <f>10.5+0.74</f>
        <v>11.24</v>
      </c>
      <c r="N63" s="77">
        <v>1.48</v>
      </c>
      <c r="O63" s="77">
        <f t="shared" si="2"/>
        <v>22.475000000000001</v>
      </c>
      <c r="P63" s="77">
        <v>22.48</v>
      </c>
      <c r="Q63" s="77">
        <v>22.5</v>
      </c>
      <c r="R63" s="69"/>
      <c r="S63" s="88"/>
      <c r="T63" s="64"/>
      <c r="U63" s="64"/>
      <c r="V63" s="64"/>
      <c r="W63" s="64"/>
      <c r="X63" s="64"/>
      <c r="Y63" s="64"/>
      <c r="Z63" s="86"/>
    </row>
    <row r="64" spans="1:26" x14ac:dyDescent="0.4">
      <c r="A64" s="83">
        <v>60</v>
      </c>
      <c r="B64" s="32" t="s">
        <v>3997</v>
      </c>
      <c r="C64" s="82" t="s">
        <v>3199</v>
      </c>
      <c r="D64" s="81" t="s">
        <v>1081</v>
      </c>
      <c r="E64" s="5" t="s">
        <v>3701</v>
      </c>
      <c r="F64" s="5" t="s">
        <v>1082</v>
      </c>
      <c r="G64" s="3" t="s">
        <v>3465</v>
      </c>
      <c r="H64" s="7">
        <v>26.22</v>
      </c>
      <c r="I64" s="78">
        <v>1.72</v>
      </c>
      <c r="J64" s="33">
        <v>10</v>
      </c>
      <c r="K64" s="78">
        <f t="shared" si="0"/>
        <v>35</v>
      </c>
      <c r="L64" s="77">
        <f t="shared" si="1"/>
        <v>2.4500000000000002</v>
      </c>
      <c r="M64" s="77">
        <f>35+2.45</f>
        <v>37.450000000000003</v>
      </c>
      <c r="N64" s="77">
        <v>4.17</v>
      </c>
      <c r="O64" s="77">
        <f t="shared" si="2"/>
        <v>63.67</v>
      </c>
      <c r="P64" s="77">
        <v>63.67</v>
      </c>
      <c r="Q64" s="77">
        <v>63.75</v>
      </c>
      <c r="R64" s="69"/>
      <c r="S64" s="88"/>
      <c r="T64" s="64"/>
      <c r="U64" s="64"/>
      <c r="V64" s="64"/>
      <c r="W64" s="64"/>
      <c r="X64" s="64"/>
      <c r="Y64" s="64"/>
      <c r="Z64" s="86"/>
    </row>
    <row r="65" spans="1:26" x14ac:dyDescent="0.4">
      <c r="A65" s="83">
        <v>61</v>
      </c>
      <c r="B65" s="32" t="s">
        <v>3997</v>
      </c>
      <c r="C65" s="82" t="s">
        <v>3200</v>
      </c>
      <c r="D65" s="81" t="s">
        <v>1114</v>
      </c>
      <c r="E65" s="5" t="s">
        <v>3707</v>
      </c>
      <c r="F65" s="5" t="s">
        <v>1115</v>
      </c>
      <c r="G65" s="3" t="s">
        <v>3465</v>
      </c>
      <c r="H65" s="7">
        <v>48.69</v>
      </c>
      <c r="I65" s="78">
        <v>3.19</v>
      </c>
      <c r="J65" s="33">
        <v>14</v>
      </c>
      <c r="K65" s="78">
        <f t="shared" si="0"/>
        <v>49</v>
      </c>
      <c r="L65" s="77">
        <f t="shared" si="1"/>
        <v>3.43</v>
      </c>
      <c r="M65" s="77">
        <f>49+3.43</f>
        <v>52.43</v>
      </c>
      <c r="N65" s="77">
        <v>6.62</v>
      </c>
      <c r="O65" s="77">
        <f t="shared" si="2"/>
        <v>101.12</v>
      </c>
      <c r="P65" s="77">
        <v>101.12</v>
      </c>
      <c r="Q65" s="77">
        <v>101.25</v>
      </c>
      <c r="R65" s="69"/>
      <c r="S65" s="88"/>
      <c r="T65" s="64"/>
      <c r="U65" s="64"/>
      <c r="V65" s="64"/>
      <c r="W65" s="64"/>
      <c r="X65" s="64"/>
      <c r="Y65" s="64"/>
      <c r="Z65" s="86"/>
    </row>
    <row r="66" spans="1:26" x14ac:dyDescent="0.4">
      <c r="A66" s="83">
        <v>62</v>
      </c>
      <c r="B66" s="32" t="s">
        <v>3997</v>
      </c>
      <c r="C66" s="82" t="s">
        <v>3201</v>
      </c>
      <c r="D66" s="81" t="s">
        <v>1123</v>
      </c>
      <c r="E66" s="17" t="s">
        <v>3709</v>
      </c>
      <c r="F66" s="17" t="s">
        <v>1124</v>
      </c>
      <c r="G66" s="3" t="s">
        <v>3465</v>
      </c>
      <c r="H66" s="7">
        <v>41.2</v>
      </c>
      <c r="I66" s="84">
        <v>2.7</v>
      </c>
      <c r="J66" s="33">
        <v>13</v>
      </c>
      <c r="K66" s="78">
        <f t="shared" si="0"/>
        <v>45.5</v>
      </c>
      <c r="L66" s="77">
        <f t="shared" si="1"/>
        <v>3.1850000000000005</v>
      </c>
      <c r="M66" s="77">
        <f>45.5+3.19</f>
        <v>48.69</v>
      </c>
      <c r="N66" s="77">
        <v>5.89</v>
      </c>
      <c r="O66" s="77">
        <f t="shared" si="2"/>
        <v>89.885000000000005</v>
      </c>
      <c r="P66" s="77">
        <v>89.89</v>
      </c>
      <c r="Q66" s="33">
        <v>90</v>
      </c>
      <c r="R66" s="69"/>
      <c r="S66" s="88"/>
      <c r="T66" s="64"/>
      <c r="U66" s="64"/>
      <c r="V66" s="64"/>
      <c r="W66" s="64"/>
      <c r="X66" s="86"/>
      <c r="Y66" s="85"/>
      <c r="Z66" s="86"/>
    </row>
    <row r="67" spans="1:26" x14ac:dyDescent="0.4">
      <c r="A67" s="83">
        <v>63</v>
      </c>
      <c r="B67" s="32" t="s">
        <v>3997</v>
      </c>
      <c r="C67" s="82" t="s">
        <v>3202</v>
      </c>
      <c r="D67" s="81" t="s">
        <v>1125</v>
      </c>
      <c r="E67" s="5" t="s">
        <v>3710</v>
      </c>
      <c r="F67" s="5" t="s">
        <v>1126</v>
      </c>
      <c r="G67" s="3" t="s">
        <v>18</v>
      </c>
      <c r="H67" s="7">
        <v>0</v>
      </c>
      <c r="I67" s="78">
        <v>0</v>
      </c>
      <c r="J67" s="33">
        <v>52</v>
      </c>
      <c r="K67" s="78">
        <f t="shared" si="0"/>
        <v>182</v>
      </c>
      <c r="L67" s="77">
        <f t="shared" si="1"/>
        <v>12.740000000000002</v>
      </c>
      <c r="M67" s="77">
        <f>182+12.74</f>
        <v>194.74</v>
      </c>
      <c r="N67" s="77">
        <v>12.74</v>
      </c>
      <c r="O67" s="77">
        <f t="shared" si="2"/>
        <v>194.74</v>
      </c>
      <c r="P67" s="77">
        <v>194.74</v>
      </c>
      <c r="Q67" s="77">
        <v>194.75</v>
      </c>
      <c r="R67" s="69"/>
      <c r="S67" s="88"/>
      <c r="T67" s="64"/>
      <c r="U67" s="64"/>
      <c r="V67" s="64"/>
      <c r="W67" s="64"/>
      <c r="X67" s="64"/>
      <c r="Y67" s="64"/>
      <c r="Z67" s="86"/>
    </row>
    <row r="68" spans="1:26" x14ac:dyDescent="0.4">
      <c r="A68" s="83">
        <v>64</v>
      </c>
      <c r="B68" s="32" t="s">
        <v>3997</v>
      </c>
      <c r="C68" s="82" t="s">
        <v>3203</v>
      </c>
      <c r="D68" s="81" t="s">
        <v>784</v>
      </c>
      <c r="E68" s="5" t="s">
        <v>785</v>
      </c>
      <c r="F68" s="5" t="s">
        <v>3688</v>
      </c>
      <c r="G68" s="3" t="s">
        <v>3465</v>
      </c>
      <c r="H68" s="7">
        <v>3.75</v>
      </c>
      <c r="I68" s="84">
        <v>0.25</v>
      </c>
      <c r="J68" s="33">
        <v>1</v>
      </c>
      <c r="K68" s="78">
        <f t="shared" si="0"/>
        <v>3.5</v>
      </c>
      <c r="L68" s="77">
        <f t="shared" si="1"/>
        <v>0.24500000000000002</v>
      </c>
      <c r="M68" s="77">
        <f>3.5+0.25</f>
        <v>3.75</v>
      </c>
      <c r="N68" s="77">
        <v>0.5</v>
      </c>
      <c r="O68" s="77">
        <f t="shared" si="2"/>
        <v>7.4950000000000001</v>
      </c>
      <c r="P68" s="77">
        <v>7.5</v>
      </c>
      <c r="Q68" s="33">
        <v>7.5</v>
      </c>
      <c r="R68" s="69"/>
      <c r="S68" s="88"/>
      <c r="T68" s="64"/>
      <c r="U68" s="64"/>
      <c r="V68" s="64"/>
      <c r="W68" s="64"/>
      <c r="X68" s="64"/>
      <c r="Y68" s="64"/>
      <c r="Z68" s="86"/>
    </row>
    <row r="69" spans="1:26" x14ac:dyDescent="0.4">
      <c r="A69" s="83">
        <v>65</v>
      </c>
      <c r="B69" s="32" t="s">
        <v>3997</v>
      </c>
      <c r="C69" s="82" t="s">
        <v>3204</v>
      </c>
      <c r="D69" s="81" t="s">
        <v>794</v>
      </c>
      <c r="E69" s="5" t="s">
        <v>3689</v>
      </c>
      <c r="F69" s="5" t="s">
        <v>795</v>
      </c>
      <c r="G69" s="3" t="s">
        <v>3465</v>
      </c>
      <c r="H69" s="7">
        <v>74.900000000000006</v>
      </c>
      <c r="I69" s="78">
        <v>4.9000000000000004</v>
      </c>
      <c r="J69" s="33">
        <v>22</v>
      </c>
      <c r="K69" s="78">
        <f t="shared" si="0"/>
        <v>77</v>
      </c>
      <c r="L69" s="77">
        <f t="shared" si="1"/>
        <v>5.3900000000000006</v>
      </c>
      <c r="M69" s="77">
        <f>77+5.39</f>
        <v>82.39</v>
      </c>
      <c r="N69" s="77">
        <v>10.29</v>
      </c>
      <c r="O69" s="77">
        <f t="shared" ref="O69:O132" si="3">H69+K69+L69</f>
        <v>157.29000000000002</v>
      </c>
      <c r="P69" s="77">
        <v>157.29</v>
      </c>
      <c r="Q69" s="77">
        <v>157.5</v>
      </c>
      <c r="R69" s="69"/>
      <c r="S69" s="88"/>
      <c r="T69" s="50">
        <f>SUM(H37:H69)</f>
        <v>1423.1600000000003</v>
      </c>
      <c r="U69" s="50">
        <f>SUM(K37:K69)</f>
        <v>2947</v>
      </c>
      <c r="V69" s="50">
        <f>SUM(N37:N69)</f>
        <v>299.53000000000003</v>
      </c>
      <c r="W69" s="50">
        <f>161.04+78.65+26.22+29.96+572.99+363.27+632.92+280.88+29.96+56.18+48.69+86.14+209.73+280.88+44.94+59.92+37.45+89.88+11.24+52.43+26.22+41.2+146.06+48.69+179.76+344.54+22.48+63.67+101.12+89.89+194.74+7.5+157.29</f>
        <v>4576.53</v>
      </c>
      <c r="X69" s="89">
        <f>SUM(Q37:Q69)</f>
        <v>4579.5</v>
      </c>
      <c r="Y69" s="85">
        <v>4579.5</v>
      </c>
      <c r="Z69" s="86"/>
    </row>
    <row r="70" spans="1:26" x14ac:dyDescent="0.4">
      <c r="A70" s="83">
        <v>66</v>
      </c>
      <c r="B70" s="32" t="s">
        <v>3998</v>
      </c>
      <c r="C70" s="82" t="s">
        <v>3205</v>
      </c>
      <c r="D70" s="81" t="s">
        <v>819</v>
      </c>
      <c r="E70" s="5" t="s">
        <v>3659</v>
      </c>
      <c r="F70" s="5" t="s">
        <v>820</v>
      </c>
      <c r="G70" s="3" t="s">
        <v>18</v>
      </c>
      <c r="H70" s="7">
        <v>0</v>
      </c>
      <c r="I70" s="84">
        <v>0</v>
      </c>
      <c r="J70" s="33">
        <v>35</v>
      </c>
      <c r="K70" s="78">
        <f t="shared" ref="K70:K133" si="4">J70*3.5</f>
        <v>122.5</v>
      </c>
      <c r="L70" s="77">
        <f t="shared" ref="L70:L133" si="5">K70*7%</f>
        <v>8.5750000000000011</v>
      </c>
      <c r="M70" s="77">
        <f>122.5+8.58</f>
        <v>131.08000000000001</v>
      </c>
      <c r="N70" s="77">
        <v>8.58</v>
      </c>
      <c r="O70" s="77">
        <f t="shared" si="3"/>
        <v>131.07499999999999</v>
      </c>
      <c r="P70" s="77">
        <v>131.08000000000001</v>
      </c>
      <c r="Q70" s="33">
        <v>131.25</v>
      </c>
      <c r="R70" s="69"/>
      <c r="S70" s="88"/>
      <c r="T70" s="64"/>
      <c r="U70" s="64"/>
      <c r="V70" s="64"/>
      <c r="W70" s="64"/>
      <c r="X70" s="86"/>
      <c r="Y70" s="85"/>
      <c r="Z70" s="86"/>
    </row>
    <row r="71" spans="1:26" x14ac:dyDescent="0.4">
      <c r="A71" s="83">
        <v>67</v>
      </c>
      <c r="B71" s="32" t="s">
        <v>3998</v>
      </c>
      <c r="C71" s="82" t="s">
        <v>3206</v>
      </c>
      <c r="D71" s="81" t="s">
        <v>873</v>
      </c>
      <c r="E71" s="5" t="s">
        <v>3663</v>
      </c>
      <c r="F71" s="5" t="s">
        <v>874</v>
      </c>
      <c r="G71" s="3" t="s">
        <v>3465</v>
      </c>
      <c r="H71" s="7">
        <v>56.18</v>
      </c>
      <c r="I71" s="78">
        <v>3.68</v>
      </c>
      <c r="J71" s="33">
        <v>25</v>
      </c>
      <c r="K71" s="78">
        <f t="shared" si="4"/>
        <v>87.5</v>
      </c>
      <c r="L71" s="77">
        <f t="shared" si="5"/>
        <v>6.1250000000000009</v>
      </c>
      <c r="M71" s="77">
        <f>87.5+6.13</f>
        <v>93.63</v>
      </c>
      <c r="N71" s="77">
        <v>9.81</v>
      </c>
      <c r="O71" s="77">
        <f t="shared" si="3"/>
        <v>149.80500000000001</v>
      </c>
      <c r="P71" s="77">
        <v>149.81</v>
      </c>
      <c r="Q71" s="77">
        <v>150</v>
      </c>
      <c r="R71" s="69"/>
      <c r="S71" s="88"/>
      <c r="T71" s="67"/>
      <c r="U71" s="67"/>
      <c r="V71" s="67"/>
      <c r="W71" s="67"/>
      <c r="X71" s="86"/>
      <c r="Y71" s="85"/>
      <c r="Z71" s="86"/>
    </row>
    <row r="72" spans="1:26" x14ac:dyDescent="0.4">
      <c r="A72" s="83">
        <v>68</v>
      </c>
      <c r="B72" s="32" t="s">
        <v>3998</v>
      </c>
      <c r="C72" s="82" t="s">
        <v>3207</v>
      </c>
      <c r="D72" s="81" t="s">
        <v>824</v>
      </c>
      <c r="E72" s="17" t="s">
        <v>825</v>
      </c>
      <c r="F72" s="17" t="s">
        <v>826</v>
      </c>
      <c r="G72" s="3" t="s">
        <v>3761</v>
      </c>
      <c r="H72" s="7">
        <v>573.01</v>
      </c>
      <c r="I72" s="84">
        <v>37.51</v>
      </c>
      <c r="J72" s="33">
        <v>35</v>
      </c>
      <c r="K72" s="78">
        <f t="shared" si="4"/>
        <v>122.5</v>
      </c>
      <c r="L72" s="77">
        <f t="shared" si="5"/>
        <v>8.5750000000000011</v>
      </c>
      <c r="M72" s="77">
        <f>122.5+8.58</f>
        <v>131.08000000000001</v>
      </c>
      <c r="N72" s="77">
        <v>46.09</v>
      </c>
      <c r="O72" s="77">
        <f t="shared" si="3"/>
        <v>704.08500000000004</v>
      </c>
      <c r="P72" s="77">
        <v>704.09</v>
      </c>
      <c r="Q72" s="33">
        <v>704.25</v>
      </c>
      <c r="R72" s="69"/>
      <c r="S72" s="88"/>
      <c r="T72" s="64"/>
      <c r="U72" s="64"/>
      <c r="V72" s="64"/>
      <c r="W72" s="64"/>
      <c r="X72" s="86"/>
      <c r="Y72" s="85"/>
      <c r="Z72" s="86"/>
    </row>
    <row r="73" spans="1:26" x14ac:dyDescent="0.4">
      <c r="A73" s="83">
        <v>69</v>
      </c>
      <c r="B73" s="32" t="s">
        <v>3998</v>
      </c>
      <c r="C73" s="82" t="s">
        <v>3208</v>
      </c>
      <c r="D73" s="81" t="s">
        <v>2448</v>
      </c>
      <c r="E73" s="5" t="s">
        <v>3671</v>
      </c>
      <c r="F73" s="5" t="s">
        <v>3672</v>
      </c>
      <c r="G73" s="3" t="s">
        <v>3465</v>
      </c>
      <c r="H73" s="7">
        <v>108.61</v>
      </c>
      <c r="I73" s="78">
        <v>7.11</v>
      </c>
      <c r="J73" s="33">
        <v>36</v>
      </c>
      <c r="K73" s="78">
        <f t="shared" si="4"/>
        <v>126</v>
      </c>
      <c r="L73" s="77">
        <f t="shared" si="5"/>
        <v>8.82</v>
      </c>
      <c r="M73" s="77">
        <f>126+8.82</f>
        <v>134.82</v>
      </c>
      <c r="N73" s="77">
        <v>15.93</v>
      </c>
      <c r="O73" s="77">
        <f t="shared" si="3"/>
        <v>243.43</v>
      </c>
      <c r="P73" s="77">
        <v>243.43</v>
      </c>
      <c r="Q73" s="77">
        <v>243.5</v>
      </c>
      <c r="R73" s="69"/>
      <c r="S73" s="88"/>
      <c r="T73" s="64"/>
      <c r="U73" s="64"/>
      <c r="V73" s="64"/>
      <c r="W73" s="64"/>
      <c r="X73" s="64"/>
      <c r="Y73" s="64"/>
      <c r="Z73" s="86"/>
    </row>
    <row r="74" spans="1:26" x14ac:dyDescent="0.4">
      <c r="A74" s="83">
        <v>70</v>
      </c>
      <c r="B74" s="32" t="s">
        <v>3998</v>
      </c>
      <c r="C74" s="82" t="s">
        <v>3209</v>
      </c>
      <c r="D74" s="81" t="s">
        <v>927</v>
      </c>
      <c r="E74" s="5" t="s">
        <v>2192</v>
      </c>
      <c r="F74" s="5" t="s">
        <v>928</v>
      </c>
      <c r="G74" s="3" t="s">
        <v>18</v>
      </c>
      <c r="H74" s="7">
        <v>0</v>
      </c>
      <c r="I74" s="84">
        <v>0</v>
      </c>
      <c r="J74" s="33">
        <v>8</v>
      </c>
      <c r="K74" s="78">
        <f t="shared" si="4"/>
        <v>28</v>
      </c>
      <c r="L74" s="77">
        <f t="shared" si="5"/>
        <v>1.9600000000000002</v>
      </c>
      <c r="M74" s="77">
        <f>28+1.96</f>
        <v>29.96</v>
      </c>
      <c r="N74" s="77">
        <v>1.96</v>
      </c>
      <c r="O74" s="77">
        <f t="shared" si="3"/>
        <v>29.96</v>
      </c>
      <c r="P74" s="77">
        <v>29.96</v>
      </c>
      <c r="Q74" s="33">
        <v>30</v>
      </c>
      <c r="R74" s="69"/>
      <c r="S74" s="88"/>
      <c r="T74" s="64"/>
      <c r="U74" s="64"/>
      <c r="V74" s="64"/>
      <c r="W74" s="64"/>
      <c r="X74" s="86"/>
      <c r="Y74" s="85"/>
      <c r="Z74" s="86"/>
    </row>
    <row r="75" spans="1:26" x14ac:dyDescent="0.4">
      <c r="A75" s="83">
        <v>71</v>
      </c>
      <c r="B75" s="32" t="s">
        <v>3998</v>
      </c>
      <c r="C75" s="82" t="s">
        <v>3210</v>
      </c>
      <c r="D75" s="81" t="s">
        <v>925</v>
      </c>
      <c r="E75" s="5" t="s">
        <v>930</v>
      </c>
      <c r="F75" s="5" t="s">
        <v>926</v>
      </c>
      <c r="G75" s="3" t="s">
        <v>18</v>
      </c>
      <c r="H75" s="7">
        <v>0</v>
      </c>
      <c r="I75" s="78">
        <v>0</v>
      </c>
      <c r="J75" s="33">
        <v>4</v>
      </c>
      <c r="K75" s="78">
        <f t="shared" si="4"/>
        <v>14</v>
      </c>
      <c r="L75" s="77">
        <f t="shared" si="5"/>
        <v>0.98000000000000009</v>
      </c>
      <c r="M75" s="77">
        <f>14+0.98</f>
        <v>14.98</v>
      </c>
      <c r="N75" s="77">
        <v>0.98</v>
      </c>
      <c r="O75" s="77">
        <f t="shared" si="3"/>
        <v>14.98</v>
      </c>
      <c r="P75" s="77">
        <v>14.98</v>
      </c>
      <c r="Q75" s="77">
        <v>15</v>
      </c>
      <c r="R75" s="69"/>
      <c r="S75" s="88"/>
      <c r="T75" s="67"/>
      <c r="U75" s="67"/>
      <c r="V75" s="67"/>
      <c r="W75" s="67"/>
      <c r="X75" s="86"/>
      <c r="Y75" s="85"/>
      <c r="Z75" s="86"/>
    </row>
    <row r="76" spans="1:26" x14ac:dyDescent="0.4">
      <c r="A76" s="83">
        <v>72</v>
      </c>
      <c r="B76" s="32" t="s">
        <v>3998</v>
      </c>
      <c r="C76" s="82" t="s">
        <v>3211</v>
      </c>
      <c r="D76" s="81" t="s">
        <v>923</v>
      </c>
      <c r="E76" s="5" t="s">
        <v>930</v>
      </c>
      <c r="F76" s="5" t="s">
        <v>924</v>
      </c>
      <c r="G76" s="3" t="s">
        <v>18</v>
      </c>
      <c r="H76" s="7">
        <v>0</v>
      </c>
      <c r="I76" s="84">
        <v>0</v>
      </c>
      <c r="J76" s="33">
        <v>2</v>
      </c>
      <c r="K76" s="78">
        <f t="shared" si="4"/>
        <v>7</v>
      </c>
      <c r="L76" s="77">
        <f t="shared" si="5"/>
        <v>0.49000000000000005</v>
      </c>
      <c r="M76" s="77">
        <f>7+0.49</f>
        <v>7.49</v>
      </c>
      <c r="N76" s="77">
        <v>0.49</v>
      </c>
      <c r="O76" s="77">
        <f t="shared" si="3"/>
        <v>7.49</v>
      </c>
      <c r="P76" s="77">
        <v>7.49</v>
      </c>
      <c r="Q76" s="33">
        <v>7.5</v>
      </c>
      <c r="R76" s="69"/>
      <c r="S76" s="88"/>
      <c r="T76" s="64"/>
      <c r="U76" s="64"/>
      <c r="V76" s="64"/>
      <c r="W76" s="64"/>
      <c r="X76" s="64"/>
      <c r="Y76" s="64"/>
      <c r="Z76" s="86"/>
    </row>
    <row r="77" spans="1:26" x14ac:dyDescent="0.4">
      <c r="A77" s="83">
        <v>73</v>
      </c>
      <c r="B77" s="32" t="s">
        <v>3998</v>
      </c>
      <c r="C77" s="82" t="s">
        <v>3212</v>
      </c>
      <c r="D77" s="81" t="s">
        <v>969</v>
      </c>
      <c r="E77" s="5" t="s">
        <v>3639</v>
      </c>
      <c r="F77" s="5" t="s">
        <v>970</v>
      </c>
      <c r="G77" s="3" t="s">
        <v>18</v>
      </c>
      <c r="H77" s="7">
        <v>0</v>
      </c>
      <c r="I77" s="78">
        <v>0</v>
      </c>
      <c r="J77" s="33">
        <v>26</v>
      </c>
      <c r="K77" s="78">
        <f t="shared" si="4"/>
        <v>91</v>
      </c>
      <c r="L77" s="77">
        <f t="shared" si="5"/>
        <v>6.370000000000001</v>
      </c>
      <c r="M77" s="77">
        <f>91+6.37</f>
        <v>97.37</v>
      </c>
      <c r="N77" s="77">
        <v>6.37</v>
      </c>
      <c r="O77" s="77">
        <f t="shared" si="3"/>
        <v>97.37</v>
      </c>
      <c r="P77" s="77">
        <v>97.37</v>
      </c>
      <c r="Q77" s="77">
        <v>97.5</v>
      </c>
      <c r="R77" s="69"/>
      <c r="S77" s="88"/>
      <c r="T77" s="50"/>
      <c r="U77" s="50"/>
      <c r="X77" s="85"/>
      <c r="Y77" s="85"/>
      <c r="Z77" s="86"/>
    </row>
    <row r="78" spans="1:26" x14ac:dyDescent="0.4">
      <c r="A78" s="83">
        <v>74</v>
      </c>
      <c r="B78" s="32" t="s">
        <v>3998</v>
      </c>
      <c r="C78" s="82" t="s">
        <v>3213</v>
      </c>
      <c r="D78" s="81" t="s">
        <v>944</v>
      </c>
      <c r="E78" s="5" t="s">
        <v>3650</v>
      </c>
      <c r="F78" s="5" t="s">
        <v>945</v>
      </c>
      <c r="G78" s="3" t="s">
        <v>18</v>
      </c>
      <c r="H78" s="7">
        <v>0</v>
      </c>
      <c r="I78" s="84">
        <v>0</v>
      </c>
      <c r="J78" s="33">
        <v>14</v>
      </c>
      <c r="K78" s="78">
        <f t="shared" si="4"/>
        <v>49</v>
      </c>
      <c r="L78" s="77">
        <f t="shared" si="5"/>
        <v>3.43</v>
      </c>
      <c r="M78" s="77">
        <f>49+3.43</f>
        <v>52.43</v>
      </c>
      <c r="N78" s="77">
        <v>3.43</v>
      </c>
      <c r="O78" s="77">
        <f t="shared" si="3"/>
        <v>52.43</v>
      </c>
      <c r="P78" s="77">
        <v>52.43</v>
      </c>
      <c r="Q78" s="33">
        <v>52.5</v>
      </c>
      <c r="R78" s="69"/>
      <c r="S78" s="88"/>
      <c r="T78" s="64"/>
      <c r="U78" s="64"/>
      <c r="V78" s="64"/>
      <c r="W78" s="64"/>
      <c r="X78" s="64"/>
      <c r="Y78" s="64"/>
      <c r="Z78" s="86"/>
    </row>
    <row r="79" spans="1:26" x14ac:dyDescent="0.4">
      <c r="A79" s="83">
        <v>75</v>
      </c>
      <c r="B79" s="32" t="s">
        <v>3998</v>
      </c>
      <c r="C79" s="82" t="s">
        <v>3214</v>
      </c>
      <c r="D79" s="81" t="s">
        <v>943</v>
      </c>
      <c r="E79" s="5" t="s">
        <v>3649</v>
      </c>
      <c r="F79" s="5" t="s">
        <v>2242</v>
      </c>
      <c r="G79" s="3" t="s">
        <v>3469</v>
      </c>
      <c r="H79" s="7">
        <v>89.89</v>
      </c>
      <c r="I79" s="78">
        <v>5.89</v>
      </c>
      <c r="J79" s="33">
        <v>12</v>
      </c>
      <c r="K79" s="78">
        <f t="shared" si="4"/>
        <v>42</v>
      </c>
      <c r="L79" s="77">
        <f t="shared" si="5"/>
        <v>2.9400000000000004</v>
      </c>
      <c r="M79" s="77">
        <f>42+2.94</f>
        <v>44.94</v>
      </c>
      <c r="N79" s="77">
        <v>8.83</v>
      </c>
      <c r="O79" s="77">
        <f t="shared" si="3"/>
        <v>134.82999999999998</v>
      </c>
      <c r="P79" s="77">
        <v>134.83000000000001</v>
      </c>
      <c r="Q79" s="77">
        <v>135</v>
      </c>
      <c r="R79" s="69"/>
      <c r="S79" s="88"/>
      <c r="T79" s="64"/>
      <c r="U79" s="64"/>
      <c r="V79" s="64"/>
      <c r="W79" s="64"/>
      <c r="X79" s="86"/>
      <c r="Y79" s="85"/>
      <c r="Z79" s="86"/>
    </row>
    <row r="80" spans="1:26" x14ac:dyDescent="0.4">
      <c r="A80" s="83">
        <v>76</v>
      </c>
      <c r="B80" s="32" t="s">
        <v>3998</v>
      </c>
      <c r="C80" s="82" t="s">
        <v>3215</v>
      </c>
      <c r="D80" s="81" t="s">
        <v>901</v>
      </c>
      <c r="E80" s="5" t="s">
        <v>3648</v>
      </c>
      <c r="F80" s="5" t="s">
        <v>903</v>
      </c>
      <c r="G80" s="3" t="s">
        <v>3464</v>
      </c>
      <c r="H80" s="7">
        <v>1329.5</v>
      </c>
      <c r="I80" s="84">
        <v>87</v>
      </c>
      <c r="J80" s="33">
        <v>77</v>
      </c>
      <c r="K80" s="78">
        <f t="shared" si="4"/>
        <v>269.5</v>
      </c>
      <c r="L80" s="77">
        <f t="shared" si="5"/>
        <v>18.865000000000002</v>
      </c>
      <c r="M80" s="77">
        <f>269.5+18.87</f>
        <v>288.37</v>
      </c>
      <c r="N80" s="77">
        <v>105.87</v>
      </c>
      <c r="O80" s="77">
        <f t="shared" si="3"/>
        <v>1617.865</v>
      </c>
      <c r="P80" s="77">
        <v>1617.87</v>
      </c>
      <c r="Q80" s="33">
        <v>1618</v>
      </c>
      <c r="R80" s="124"/>
      <c r="S80" s="88"/>
      <c r="T80" s="50"/>
      <c r="U80" s="50"/>
      <c r="X80" s="86"/>
      <c r="Y80" s="85"/>
      <c r="Z80" s="86"/>
    </row>
    <row r="81" spans="1:26" x14ac:dyDescent="0.4">
      <c r="A81" s="83">
        <v>77</v>
      </c>
      <c r="B81" s="32" t="s">
        <v>3998</v>
      </c>
      <c r="C81" s="82" t="s">
        <v>3216</v>
      </c>
      <c r="D81" s="81" t="s">
        <v>1511</v>
      </c>
      <c r="E81" s="5" t="s">
        <v>2308</v>
      </c>
      <c r="F81" s="5" t="s">
        <v>2309</v>
      </c>
      <c r="G81" s="3" t="s">
        <v>3465</v>
      </c>
      <c r="H81" s="7">
        <v>153.55000000000001</v>
      </c>
      <c r="I81" s="78">
        <v>10.050000000000001</v>
      </c>
      <c r="J81" s="33">
        <v>0</v>
      </c>
      <c r="K81" s="78">
        <f t="shared" si="4"/>
        <v>0</v>
      </c>
      <c r="L81" s="77">
        <f t="shared" si="5"/>
        <v>0</v>
      </c>
      <c r="M81" s="77">
        <v>0</v>
      </c>
      <c r="N81" s="77">
        <v>10.050000000000001</v>
      </c>
      <c r="O81" s="77">
        <f t="shared" si="3"/>
        <v>153.55000000000001</v>
      </c>
      <c r="P81" s="77">
        <v>153.55000000000001</v>
      </c>
      <c r="Q81" s="77">
        <v>153.55000000000001</v>
      </c>
      <c r="R81" s="124" t="s">
        <v>4002</v>
      </c>
      <c r="S81" s="88"/>
      <c r="T81" s="50"/>
      <c r="U81" s="50"/>
      <c r="X81" s="86"/>
      <c r="Y81" s="85"/>
      <c r="Z81" s="86"/>
    </row>
    <row r="82" spans="1:26" x14ac:dyDescent="0.4">
      <c r="A82" s="83">
        <v>78</v>
      </c>
      <c r="B82" s="32" t="s">
        <v>3998</v>
      </c>
      <c r="C82" s="82" t="s">
        <v>3217</v>
      </c>
      <c r="D82" s="81" t="s">
        <v>205</v>
      </c>
      <c r="E82" s="5" t="s">
        <v>206</v>
      </c>
      <c r="F82" s="5" t="s">
        <v>207</v>
      </c>
      <c r="G82" s="3" t="s">
        <v>18</v>
      </c>
      <c r="H82" s="7">
        <v>0</v>
      </c>
      <c r="I82" s="84">
        <v>0</v>
      </c>
      <c r="J82" s="33">
        <v>2</v>
      </c>
      <c r="K82" s="78">
        <f t="shared" si="4"/>
        <v>7</v>
      </c>
      <c r="L82" s="77">
        <f t="shared" si="5"/>
        <v>0.49000000000000005</v>
      </c>
      <c r="M82" s="77">
        <f>7+0.49</f>
        <v>7.49</v>
      </c>
      <c r="N82" s="77">
        <v>0.49</v>
      </c>
      <c r="O82" s="77">
        <f t="shared" si="3"/>
        <v>7.49</v>
      </c>
      <c r="P82" s="77">
        <v>7.49</v>
      </c>
      <c r="Q82" s="33">
        <v>7.5</v>
      </c>
      <c r="R82" s="69"/>
      <c r="S82" s="88"/>
      <c r="T82" s="50"/>
      <c r="U82" s="50"/>
      <c r="X82" s="86"/>
      <c r="Y82" s="85"/>
      <c r="Z82" s="86"/>
    </row>
    <row r="83" spans="1:26" x14ac:dyDescent="0.4">
      <c r="A83" s="83">
        <v>79</v>
      </c>
      <c r="B83" s="32" t="s">
        <v>3998</v>
      </c>
      <c r="C83" s="82" t="s">
        <v>3218</v>
      </c>
      <c r="D83" s="81" t="s">
        <v>163</v>
      </c>
      <c r="E83" s="5" t="s">
        <v>164</v>
      </c>
      <c r="F83" s="5" t="s">
        <v>165</v>
      </c>
      <c r="G83" s="3" t="s">
        <v>18</v>
      </c>
      <c r="H83" s="7">
        <v>0</v>
      </c>
      <c r="I83" s="78">
        <v>0</v>
      </c>
      <c r="J83" s="33">
        <v>28</v>
      </c>
      <c r="K83" s="78">
        <f t="shared" si="4"/>
        <v>98</v>
      </c>
      <c r="L83" s="77">
        <f t="shared" si="5"/>
        <v>6.86</v>
      </c>
      <c r="M83" s="77">
        <f>98+6.86</f>
        <v>104.86</v>
      </c>
      <c r="N83" s="77">
        <v>6.86</v>
      </c>
      <c r="O83" s="77">
        <f t="shared" si="3"/>
        <v>104.86</v>
      </c>
      <c r="P83" s="77">
        <v>104.86</v>
      </c>
      <c r="Q83" s="77">
        <v>105</v>
      </c>
      <c r="R83" s="69"/>
      <c r="S83" s="88"/>
      <c r="T83" s="135"/>
      <c r="U83" s="135"/>
      <c r="V83" s="135"/>
      <c r="W83" s="135"/>
      <c r="X83" s="135"/>
      <c r="Y83" s="135"/>
      <c r="Z83" s="86"/>
    </row>
    <row r="84" spans="1:26" x14ac:dyDescent="0.4">
      <c r="A84" s="83">
        <v>80</v>
      </c>
      <c r="B84" s="32" t="s">
        <v>3998</v>
      </c>
      <c r="C84" s="82" t="s">
        <v>3219</v>
      </c>
      <c r="D84" s="81" t="s">
        <v>144</v>
      </c>
      <c r="E84" s="5" t="s">
        <v>3569</v>
      </c>
      <c r="F84" s="5" t="s">
        <v>145</v>
      </c>
      <c r="G84" s="3" t="s">
        <v>18</v>
      </c>
      <c r="H84" s="7">
        <v>0</v>
      </c>
      <c r="I84" s="84">
        <v>0</v>
      </c>
      <c r="J84" s="33">
        <v>23</v>
      </c>
      <c r="K84" s="78">
        <f t="shared" si="4"/>
        <v>80.5</v>
      </c>
      <c r="L84" s="77">
        <f t="shared" si="5"/>
        <v>5.6350000000000007</v>
      </c>
      <c r="M84" s="77">
        <f>80.5+5.64</f>
        <v>86.14</v>
      </c>
      <c r="N84" s="77">
        <v>5.64</v>
      </c>
      <c r="O84" s="77">
        <f t="shared" si="3"/>
        <v>86.135000000000005</v>
      </c>
      <c r="P84" s="77">
        <v>86.14</v>
      </c>
      <c r="Q84" s="33">
        <v>86.25</v>
      </c>
      <c r="R84" s="69"/>
      <c r="S84" s="88"/>
      <c r="T84" s="135"/>
      <c r="U84" s="135"/>
      <c r="V84" s="135"/>
      <c r="W84" s="135"/>
      <c r="X84" s="135"/>
      <c r="Y84" s="135"/>
      <c r="Z84" s="86"/>
    </row>
    <row r="85" spans="1:26" x14ac:dyDescent="0.4">
      <c r="A85" s="83">
        <v>81</v>
      </c>
      <c r="B85" s="32" t="s">
        <v>3998</v>
      </c>
      <c r="C85" s="82" t="s">
        <v>3220</v>
      </c>
      <c r="D85" s="81" t="s">
        <v>168</v>
      </c>
      <c r="E85" s="5" t="s">
        <v>169</v>
      </c>
      <c r="F85" s="5" t="s">
        <v>170</v>
      </c>
      <c r="G85" s="3" t="s">
        <v>3467</v>
      </c>
      <c r="H85" s="7">
        <v>681.6</v>
      </c>
      <c r="I85" s="78">
        <v>44.6</v>
      </c>
      <c r="J85" s="33">
        <v>61</v>
      </c>
      <c r="K85" s="78">
        <f t="shared" si="4"/>
        <v>213.5</v>
      </c>
      <c r="L85" s="77">
        <f t="shared" si="5"/>
        <v>14.945000000000002</v>
      </c>
      <c r="M85" s="77">
        <f>213.5+14.95</f>
        <v>228.45</v>
      </c>
      <c r="N85" s="77">
        <v>59.55</v>
      </c>
      <c r="O85" s="77">
        <f t="shared" si="3"/>
        <v>910.04500000000007</v>
      </c>
      <c r="P85" s="77">
        <v>910.05</v>
      </c>
      <c r="Q85" s="77">
        <v>910.25</v>
      </c>
      <c r="R85" s="69"/>
      <c r="S85" s="88"/>
      <c r="T85" s="64"/>
      <c r="U85" s="64"/>
      <c r="V85" s="64"/>
      <c r="W85" s="64"/>
      <c r="X85" s="64"/>
      <c r="Y85" s="64"/>
      <c r="Z85" s="86"/>
    </row>
    <row r="86" spans="1:26" x14ac:dyDescent="0.4">
      <c r="A86" s="83">
        <v>82</v>
      </c>
      <c r="B86" s="32" t="s">
        <v>3998</v>
      </c>
      <c r="C86" s="82" t="s">
        <v>3221</v>
      </c>
      <c r="D86" s="81" t="s">
        <v>231</v>
      </c>
      <c r="E86" s="5" t="s">
        <v>232</v>
      </c>
      <c r="F86" s="5" t="s">
        <v>233</v>
      </c>
      <c r="G86" s="3" t="s">
        <v>18</v>
      </c>
      <c r="H86" s="7">
        <v>0</v>
      </c>
      <c r="I86" s="84">
        <v>0</v>
      </c>
      <c r="J86" s="33">
        <v>42</v>
      </c>
      <c r="K86" s="78">
        <f t="shared" si="4"/>
        <v>147</v>
      </c>
      <c r="L86" s="77">
        <f t="shared" si="5"/>
        <v>10.290000000000001</v>
      </c>
      <c r="M86" s="77">
        <f>147+10.29</f>
        <v>157.29</v>
      </c>
      <c r="N86" s="77">
        <v>10.29</v>
      </c>
      <c r="O86" s="77">
        <f t="shared" si="3"/>
        <v>157.29</v>
      </c>
      <c r="P86" s="77">
        <v>157.29</v>
      </c>
      <c r="Q86" s="33">
        <v>157.5</v>
      </c>
      <c r="R86" s="69"/>
      <c r="S86" s="88"/>
      <c r="T86" s="50"/>
      <c r="U86" s="50"/>
      <c r="X86" s="86"/>
      <c r="Y86" s="85"/>
      <c r="Z86" s="86"/>
    </row>
    <row r="87" spans="1:26" x14ac:dyDescent="0.4">
      <c r="A87" s="83">
        <v>83</v>
      </c>
      <c r="B87" s="32" t="s">
        <v>3998</v>
      </c>
      <c r="C87" s="82" t="s">
        <v>3222</v>
      </c>
      <c r="D87" s="81" t="s">
        <v>166</v>
      </c>
      <c r="E87" s="5" t="s">
        <v>3571</v>
      </c>
      <c r="F87" s="5" t="s">
        <v>167</v>
      </c>
      <c r="G87" s="3" t="s">
        <v>3465</v>
      </c>
      <c r="H87" s="7">
        <v>48.69</v>
      </c>
      <c r="I87" s="78">
        <v>3.19</v>
      </c>
      <c r="J87" s="33">
        <v>12</v>
      </c>
      <c r="K87" s="78">
        <f t="shared" si="4"/>
        <v>42</v>
      </c>
      <c r="L87" s="77">
        <f t="shared" si="5"/>
        <v>2.9400000000000004</v>
      </c>
      <c r="M87" s="77">
        <f>42+2.94</f>
        <v>44.94</v>
      </c>
      <c r="N87" s="77">
        <v>6.13</v>
      </c>
      <c r="O87" s="77">
        <f t="shared" si="3"/>
        <v>93.63</v>
      </c>
      <c r="P87" s="77">
        <v>93.63</v>
      </c>
      <c r="Q87" s="77">
        <v>93.75</v>
      </c>
      <c r="R87" s="69"/>
      <c r="S87" s="88"/>
      <c r="T87" s="64"/>
      <c r="U87" s="64"/>
      <c r="V87" s="64"/>
      <c r="W87" s="64"/>
      <c r="X87" s="64"/>
      <c r="Y87" s="64"/>
      <c r="Z87" s="86"/>
    </row>
    <row r="88" spans="1:26" x14ac:dyDescent="0.4">
      <c r="A88" s="83">
        <v>84</v>
      </c>
      <c r="B88" s="32" t="s">
        <v>3998</v>
      </c>
      <c r="C88" s="82" t="s">
        <v>3223</v>
      </c>
      <c r="D88" s="81" t="s">
        <v>149</v>
      </c>
      <c r="E88" s="5" t="s">
        <v>150</v>
      </c>
      <c r="F88" s="5" t="s">
        <v>151</v>
      </c>
      <c r="G88" s="3" t="s">
        <v>18</v>
      </c>
      <c r="H88" s="7">
        <v>0</v>
      </c>
      <c r="I88" s="84">
        <v>0</v>
      </c>
      <c r="J88" s="33">
        <v>29</v>
      </c>
      <c r="K88" s="78">
        <f t="shared" si="4"/>
        <v>101.5</v>
      </c>
      <c r="L88" s="77">
        <f t="shared" si="5"/>
        <v>7.1050000000000004</v>
      </c>
      <c r="M88" s="77">
        <f>101.5+7.11</f>
        <v>108.61</v>
      </c>
      <c r="N88" s="77">
        <v>7.11</v>
      </c>
      <c r="O88" s="77">
        <f t="shared" si="3"/>
        <v>108.605</v>
      </c>
      <c r="P88" s="77">
        <v>108.61</v>
      </c>
      <c r="Q88" s="33">
        <v>108.75</v>
      </c>
      <c r="R88" s="69"/>
      <c r="S88" s="88"/>
      <c r="T88" s="64"/>
      <c r="U88" s="64"/>
      <c r="V88" s="64"/>
      <c r="W88" s="64"/>
      <c r="X88" s="64"/>
      <c r="Y88" s="64"/>
      <c r="Z88" s="86"/>
    </row>
    <row r="89" spans="1:26" x14ac:dyDescent="0.4">
      <c r="A89" s="83">
        <v>85</v>
      </c>
      <c r="B89" s="32" t="s">
        <v>3998</v>
      </c>
      <c r="C89" s="82" t="s">
        <v>3224</v>
      </c>
      <c r="D89" s="87" t="s">
        <v>171</v>
      </c>
      <c r="E89" s="5" t="s">
        <v>2178</v>
      </c>
      <c r="F89" s="5" t="s">
        <v>3570</v>
      </c>
      <c r="G89" s="3" t="s">
        <v>18</v>
      </c>
      <c r="H89" s="7">
        <v>0</v>
      </c>
      <c r="I89" s="78">
        <v>0</v>
      </c>
      <c r="J89" s="33">
        <v>8</v>
      </c>
      <c r="K89" s="78">
        <f t="shared" si="4"/>
        <v>28</v>
      </c>
      <c r="L89" s="77">
        <f t="shared" si="5"/>
        <v>1.9600000000000002</v>
      </c>
      <c r="M89" s="77">
        <f>28+1.96</f>
        <v>29.96</v>
      </c>
      <c r="N89" s="77">
        <v>1.96</v>
      </c>
      <c r="O89" s="77">
        <f t="shared" si="3"/>
        <v>29.96</v>
      </c>
      <c r="P89" s="77">
        <v>29.96</v>
      </c>
      <c r="Q89" s="77">
        <v>30</v>
      </c>
      <c r="R89" s="65"/>
      <c r="S89" s="88"/>
      <c r="T89" s="50"/>
      <c r="U89" s="50"/>
      <c r="X89" s="86"/>
      <c r="Y89" s="85"/>
      <c r="Z89" s="86"/>
    </row>
    <row r="90" spans="1:26" x14ac:dyDescent="0.4">
      <c r="A90" s="83">
        <v>86</v>
      </c>
      <c r="B90" s="32" t="s">
        <v>3998</v>
      </c>
      <c r="C90" s="82" t="s">
        <v>3225</v>
      </c>
      <c r="D90" s="81" t="s">
        <v>160</v>
      </c>
      <c r="E90" s="5" t="s">
        <v>161</v>
      </c>
      <c r="F90" s="5" t="s">
        <v>162</v>
      </c>
      <c r="G90" s="12" t="s">
        <v>18</v>
      </c>
      <c r="H90" s="7">
        <v>0</v>
      </c>
      <c r="I90" s="84">
        <v>0</v>
      </c>
      <c r="J90" s="33">
        <v>11</v>
      </c>
      <c r="K90" s="78">
        <f t="shared" si="4"/>
        <v>38.5</v>
      </c>
      <c r="L90" s="77">
        <f t="shared" si="5"/>
        <v>2.6950000000000003</v>
      </c>
      <c r="M90" s="77">
        <f>38.5+2.7</f>
        <v>41.2</v>
      </c>
      <c r="N90" s="78">
        <v>2.7</v>
      </c>
      <c r="O90" s="78">
        <f t="shared" si="3"/>
        <v>41.195</v>
      </c>
      <c r="P90" s="78">
        <v>41.2</v>
      </c>
      <c r="Q90" s="33">
        <v>41.25</v>
      </c>
      <c r="R90" s="88"/>
      <c r="S90" s="88"/>
      <c r="T90" s="50"/>
      <c r="U90" s="50"/>
      <c r="X90" s="86"/>
      <c r="Y90" s="85"/>
      <c r="Z90" s="86"/>
    </row>
    <row r="91" spans="1:26" x14ac:dyDescent="0.4">
      <c r="A91" s="83">
        <v>87</v>
      </c>
      <c r="B91" s="32" t="s">
        <v>3998</v>
      </c>
      <c r="C91" s="82" t="s">
        <v>3226</v>
      </c>
      <c r="D91" s="81" t="s">
        <v>178</v>
      </c>
      <c r="E91" s="5" t="s">
        <v>3072</v>
      </c>
      <c r="F91" s="5" t="s">
        <v>180</v>
      </c>
      <c r="G91" s="3" t="s">
        <v>18</v>
      </c>
      <c r="H91" s="7">
        <v>0</v>
      </c>
      <c r="I91" s="78">
        <v>0</v>
      </c>
      <c r="J91" s="33">
        <v>10</v>
      </c>
      <c r="K91" s="78">
        <f t="shared" si="4"/>
        <v>35</v>
      </c>
      <c r="L91" s="77">
        <f t="shared" si="5"/>
        <v>2.4500000000000002</v>
      </c>
      <c r="M91" s="77">
        <f>35+2.45</f>
        <v>37.450000000000003</v>
      </c>
      <c r="N91" s="78">
        <v>2.4500000000000002</v>
      </c>
      <c r="O91" s="78">
        <f t="shared" si="3"/>
        <v>37.450000000000003</v>
      </c>
      <c r="P91" s="78">
        <v>37.450000000000003</v>
      </c>
      <c r="Q91" s="77">
        <v>37.5</v>
      </c>
      <c r="R91" s="88"/>
      <c r="S91" s="88"/>
      <c r="T91" s="50"/>
      <c r="U91" s="50"/>
      <c r="X91" s="86"/>
      <c r="Y91" s="85"/>
      <c r="Z91" s="86"/>
    </row>
    <row r="92" spans="1:26" x14ac:dyDescent="0.4">
      <c r="A92" s="83">
        <v>88</v>
      </c>
      <c r="B92" s="32" t="s">
        <v>3998</v>
      </c>
      <c r="C92" s="82" t="s">
        <v>3227</v>
      </c>
      <c r="D92" s="81" t="s">
        <v>181</v>
      </c>
      <c r="E92" s="5" t="s">
        <v>3572</v>
      </c>
      <c r="F92" s="5" t="s">
        <v>182</v>
      </c>
      <c r="G92" s="3" t="s">
        <v>18</v>
      </c>
      <c r="H92" s="7">
        <v>0</v>
      </c>
      <c r="I92" s="84">
        <v>0</v>
      </c>
      <c r="J92" s="33">
        <v>8</v>
      </c>
      <c r="K92" s="78">
        <f t="shared" si="4"/>
        <v>28</v>
      </c>
      <c r="L92" s="77">
        <f t="shared" si="5"/>
        <v>1.9600000000000002</v>
      </c>
      <c r="M92" s="77">
        <f>28+1.96</f>
        <v>29.96</v>
      </c>
      <c r="N92" s="78">
        <v>1.96</v>
      </c>
      <c r="O92" s="78">
        <f t="shared" si="3"/>
        <v>29.96</v>
      </c>
      <c r="P92" s="78">
        <v>29.96</v>
      </c>
      <c r="Q92" s="33">
        <v>30</v>
      </c>
      <c r="R92" s="88"/>
      <c r="S92" s="88"/>
      <c r="T92" s="50"/>
      <c r="U92" s="50"/>
      <c r="X92" s="86"/>
      <c r="Y92" s="85"/>
      <c r="Z92" s="86"/>
    </row>
    <row r="93" spans="1:26" x14ac:dyDescent="0.4">
      <c r="A93" s="83">
        <v>89</v>
      </c>
      <c r="B93" s="32" t="s">
        <v>3998</v>
      </c>
      <c r="C93" s="82" t="s">
        <v>3228</v>
      </c>
      <c r="D93" s="81" t="s">
        <v>185</v>
      </c>
      <c r="E93" s="5" t="s">
        <v>179</v>
      </c>
      <c r="F93" s="5" t="s">
        <v>186</v>
      </c>
      <c r="G93" s="3" t="s">
        <v>18</v>
      </c>
      <c r="H93" s="7">
        <v>0</v>
      </c>
      <c r="I93" s="78">
        <v>0</v>
      </c>
      <c r="J93" s="33">
        <v>9</v>
      </c>
      <c r="K93" s="78">
        <f t="shared" si="4"/>
        <v>31.5</v>
      </c>
      <c r="L93" s="77">
        <f t="shared" si="5"/>
        <v>2.2050000000000001</v>
      </c>
      <c r="M93" s="77">
        <f>31.5+2.21</f>
        <v>33.71</v>
      </c>
      <c r="N93" s="78">
        <v>2.21</v>
      </c>
      <c r="O93" s="78">
        <f t="shared" si="3"/>
        <v>33.704999999999998</v>
      </c>
      <c r="P93" s="78">
        <v>33.71</v>
      </c>
      <c r="Q93" s="77">
        <v>33.75</v>
      </c>
      <c r="R93" s="88"/>
      <c r="S93" s="88"/>
      <c r="T93" s="50"/>
      <c r="U93" s="50"/>
      <c r="X93" s="86"/>
      <c r="Y93" s="85"/>
      <c r="Z93" s="86"/>
    </row>
    <row r="94" spans="1:26" x14ac:dyDescent="0.4">
      <c r="A94" s="83">
        <v>90</v>
      </c>
      <c r="B94" s="32" t="s">
        <v>3998</v>
      </c>
      <c r="C94" s="82" t="s">
        <v>3229</v>
      </c>
      <c r="D94" s="81" t="s">
        <v>187</v>
      </c>
      <c r="E94" s="5" t="s">
        <v>179</v>
      </c>
      <c r="F94" s="5" t="s">
        <v>188</v>
      </c>
      <c r="G94" s="3" t="s">
        <v>18</v>
      </c>
      <c r="H94" s="7">
        <v>0</v>
      </c>
      <c r="I94" s="84">
        <v>0</v>
      </c>
      <c r="J94" s="33">
        <v>19</v>
      </c>
      <c r="K94" s="78">
        <f t="shared" si="4"/>
        <v>66.5</v>
      </c>
      <c r="L94" s="77">
        <f t="shared" si="5"/>
        <v>4.6550000000000002</v>
      </c>
      <c r="M94" s="77">
        <f>66.5+4.66</f>
        <v>71.16</v>
      </c>
      <c r="N94" s="78">
        <v>4.66</v>
      </c>
      <c r="O94" s="78">
        <f t="shared" si="3"/>
        <v>71.155000000000001</v>
      </c>
      <c r="P94" s="78">
        <v>71.16</v>
      </c>
      <c r="Q94" s="33">
        <v>71.25</v>
      </c>
      <c r="R94" s="88"/>
      <c r="S94" s="88"/>
      <c r="T94" s="50"/>
      <c r="U94" s="50"/>
      <c r="X94" s="86"/>
      <c r="Y94" s="85"/>
      <c r="Z94" s="86"/>
    </row>
    <row r="95" spans="1:26" x14ac:dyDescent="0.4">
      <c r="A95" s="83">
        <v>91</v>
      </c>
      <c r="B95" s="32" t="s">
        <v>3998</v>
      </c>
      <c r="C95" s="82" t="s">
        <v>3230</v>
      </c>
      <c r="D95" s="81" t="s">
        <v>189</v>
      </c>
      <c r="E95" s="5" t="s">
        <v>179</v>
      </c>
      <c r="F95" s="5" t="s">
        <v>190</v>
      </c>
      <c r="G95" s="3" t="s">
        <v>18</v>
      </c>
      <c r="H95" s="7">
        <v>0</v>
      </c>
      <c r="I95" s="78">
        <v>0</v>
      </c>
      <c r="J95" s="33">
        <v>8</v>
      </c>
      <c r="K95" s="78">
        <f t="shared" si="4"/>
        <v>28</v>
      </c>
      <c r="L95" s="77">
        <f t="shared" si="5"/>
        <v>1.9600000000000002</v>
      </c>
      <c r="M95" s="77">
        <f>28+1.96</f>
        <v>29.96</v>
      </c>
      <c r="N95" s="78">
        <v>29.96</v>
      </c>
      <c r="O95" s="78">
        <f t="shared" si="3"/>
        <v>29.96</v>
      </c>
      <c r="P95" s="78">
        <v>29.96</v>
      </c>
      <c r="Q95" s="77">
        <v>30</v>
      </c>
      <c r="R95" s="88"/>
      <c r="S95" s="88"/>
      <c r="T95" s="50"/>
      <c r="U95" s="50"/>
      <c r="X95" s="86"/>
      <c r="Y95" s="85"/>
      <c r="Z95" s="86"/>
    </row>
    <row r="96" spans="1:26" x14ac:dyDescent="0.4">
      <c r="A96" s="83">
        <v>92</v>
      </c>
      <c r="B96" s="32" t="s">
        <v>3998</v>
      </c>
      <c r="C96" s="82" t="s">
        <v>3231</v>
      </c>
      <c r="D96" s="81" t="s">
        <v>191</v>
      </c>
      <c r="E96" s="5" t="s">
        <v>179</v>
      </c>
      <c r="F96" s="5" t="s">
        <v>192</v>
      </c>
      <c r="G96" s="3" t="s">
        <v>18</v>
      </c>
      <c r="H96" s="7">
        <v>0</v>
      </c>
      <c r="I96" s="84">
        <v>0</v>
      </c>
      <c r="J96" s="33">
        <v>13</v>
      </c>
      <c r="K96" s="78">
        <f t="shared" si="4"/>
        <v>45.5</v>
      </c>
      <c r="L96" s="77">
        <f t="shared" si="5"/>
        <v>3.1850000000000005</v>
      </c>
      <c r="M96" s="77">
        <f>45.5+3.19</f>
        <v>48.69</v>
      </c>
      <c r="N96" s="78">
        <v>3.19</v>
      </c>
      <c r="O96" s="78">
        <f t="shared" si="3"/>
        <v>48.685000000000002</v>
      </c>
      <c r="P96" s="78">
        <v>48.69</v>
      </c>
      <c r="Q96" s="33">
        <v>48.75</v>
      </c>
      <c r="R96" s="88"/>
      <c r="S96" s="88"/>
      <c r="T96" s="50"/>
      <c r="U96" s="50"/>
      <c r="X96" s="86"/>
      <c r="Y96" s="85"/>
      <c r="Z96" s="86"/>
    </row>
    <row r="97" spans="1:26" x14ac:dyDescent="0.4">
      <c r="A97" s="83">
        <v>93</v>
      </c>
      <c r="B97" s="32" t="s">
        <v>3998</v>
      </c>
      <c r="C97" s="82" t="s">
        <v>3232</v>
      </c>
      <c r="D97" s="81" t="s">
        <v>193</v>
      </c>
      <c r="E97" s="5" t="s">
        <v>179</v>
      </c>
      <c r="F97" s="5" t="s">
        <v>194</v>
      </c>
      <c r="G97" s="3" t="s">
        <v>18</v>
      </c>
      <c r="H97" s="7">
        <v>0</v>
      </c>
      <c r="I97" s="78">
        <v>0</v>
      </c>
      <c r="J97" s="33">
        <v>8</v>
      </c>
      <c r="K97" s="78">
        <f t="shared" si="4"/>
        <v>28</v>
      </c>
      <c r="L97" s="77">
        <f t="shared" si="5"/>
        <v>1.9600000000000002</v>
      </c>
      <c r="M97" s="77">
        <f>28+1.96</f>
        <v>29.96</v>
      </c>
      <c r="N97" s="78">
        <v>1.96</v>
      </c>
      <c r="O97" s="78">
        <f t="shared" si="3"/>
        <v>29.96</v>
      </c>
      <c r="P97" s="78">
        <v>29.96</v>
      </c>
      <c r="Q97" s="77">
        <v>30</v>
      </c>
      <c r="R97" s="88"/>
      <c r="S97" s="88"/>
      <c r="T97" s="50">
        <f>SUM(H70:H97)</f>
        <v>3041.03</v>
      </c>
      <c r="U97" s="50">
        <f>SUM(K70:K97)</f>
        <v>1977.5</v>
      </c>
      <c r="V97" s="50">
        <f>SUM(N70:N97)</f>
        <v>365.50999999999993</v>
      </c>
      <c r="W97" s="50">
        <f>131.08+149.81+704.09+243.43+29.96+14.98+7.49+97.37+52.43+134.83+1617.87+153.55+7.49+104.86+86.14+910.05+157.29+93.63+108.61+29.96+41.2+37.45+29.96+33.71+71.16+29.96+48.69+29.96</f>
        <v>5157.0099999999993</v>
      </c>
      <c r="X97" s="89">
        <f>SUM(Q70:Q97)</f>
        <v>5159.55</v>
      </c>
      <c r="Y97" s="85">
        <v>5159.55</v>
      </c>
      <c r="Z97" s="86"/>
    </row>
    <row r="98" spans="1:26" x14ac:dyDescent="0.4">
      <c r="A98" s="83">
        <v>94</v>
      </c>
      <c r="B98" s="32" t="s">
        <v>3999</v>
      </c>
      <c r="C98" s="82" t="s">
        <v>3233</v>
      </c>
      <c r="D98" s="81" t="s">
        <v>2144</v>
      </c>
      <c r="E98" s="5" t="s">
        <v>2238</v>
      </c>
      <c r="F98" s="5" t="s">
        <v>2357</v>
      </c>
      <c r="G98" s="3" t="s">
        <v>3465</v>
      </c>
      <c r="H98" s="7">
        <v>6272.88</v>
      </c>
      <c r="I98" s="84">
        <v>410.38</v>
      </c>
      <c r="J98" s="33">
        <v>0</v>
      </c>
      <c r="K98" s="78">
        <f t="shared" si="4"/>
        <v>0</v>
      </c>
      <c r="L98" s="77">
        <v>0</v>
      </c>
      <c r="M98" s="77">
        <v>0</v>
      </c>
      <c r="N98" s="79">
        <v>410.38</v>
      </c>
      <c r="O98" s="78">
        <f>H98+K98+L98</f>
        <v>6272.88</v>
      </c>
      <c r="P98" s="78">
        <v>6272.88</v>
      </c>
      <c r="Q98" s="77">
        <v>6272.88</v>
      </c>
      <c r="R98" s="88" t="s">
        <v>4003</v>
      </c>
      <c r="S98" s="88"/>
      <c r="T98" s="64"/>
      <c r="U98" s="64"/>
      <c r="V98" s="64"/>
      <c r="W98" s="64"/>
      <c r="X98" s="64"/>
      <c r="Y98" s="64"/>
      <c r="Z98" s="86"/>
    </row>
    <row r="99" spans="1:26" x14ac:dyDescent="0.4">
      <c r="A99" s="83">
        <v>95</v>
      </c>
      <c r="B99" s="32" t="s">
        <v>3999</v>
      </c>
      <c r="C99" s="82" t="s">
        <v>3234</v>
      </c>
      <c r="D99" s="81" t="s">
        <v>2145</v>
      </c>
      <c r="E99" s="5" t="s">
        <v>2238</v>
      </c>
      <c r="F99" s="5" t="s">
        <v>2357</v>
      </c>
      <c r="G99" s="3" t="s">
        <v>3465</v>
      </c>
      <c r="H99" s="7">
        <v>1089.8</v>
      </c>
      <c r="I99" s="84">
        <v>71.3</v>
      </c>
      <c r="J99" s="33">
        <v>0</v>
      </c>
      <c r="K99" s="78">
        <f t="shared" si="4"/>
        <v>0</v>
      </c>
      <c r="L99" s="77">
        <v>0</v>
      </c>
      <c r="M99" s="77">
        <v>0</v>
      </c>
      <c r="N99" s="79">
        <v>71.3</v>
      </c>
      <c r="O99" s="78">
        <f t="shared" si="3"/>
        <v>1089.8</v>
      </c>
      <c r="P99" s="78">
        <v>1089.8</v>
      </c>
      <c r="Q99" s="77">
        <v>1089.8</v>
      </c>
      <c r="R99" s="88" t="s">
        <v>4003</v>
      </c>
      <c r="S99" s="88"/>
      <c r="T99" s="50"/>
      <c r="U99" s="50"/>
      <c r="X99" s="86"/>
      <c r="Y99" s="85"/>
      <c r="Z99" s="86"/>
    </row>
    <row r="100" spans="1:26" x14ac:dyDescent="0.4">
      <c r="A100" s="83">
        <v>96</v>
      </c>
      <c r="B100" s="32" t="s">
        <v>3999</v>
      </c>
      <c r="C100" s="82" t="s">
        <v>3235</v>
      </c>
      <c r="D100" s="81" t="s">
        <v>875</v>
      </c>
      <c r="E100" s="5" t="s">
        <v>3662</v>
      </c>
      <c r="F100" s="5" t="s">
        <v>876</v>
      </c>
      <c r="G100" s="11" t="s">
        <v>3761</v>
      </c>
      <c r="H100" s="7">
        <v>453.15</v>
      </c>
      <c r="I100" s="78">
        <v>29.65</v>
      </c>
      <c r="J100" s="33">
        <v>30</v>
      </c>
      <c r="K100" s="78">
        <f t="shared" si="4"/>
        <v>105</v>
      </c>
      <c r="L100" s="77">
        <f t="shared" si="5"/>
        <v>7.3500000000000005</v>
      </c>
      <c r="M100" s="77">
        <f>105+7.35</f>
        <v>112.35</v>
      </c>
      <c r="N100" s="79">
        <v>37</v>
      </c>
      <c r="O100" s="78">
        <f t="shared" si="3"/>
        <v>565.5</v>
      </c>
      <c r="P100" s="78">
        <v>565.5</v>
      </c>
      <c r="Q100" s="77">
        <v>565.5</v>
      </c>
      <c r="R100" s="88"/>
      <c r="S100" s="88"/>
      <c r="T100" s="50"/>
      <c r="U100" s="50"/>
      <c r="X100" s="86"/>
      <c r="Y100" s="85"/>
      <c r="Z100" s="86"/>
    </row>
    <row r="101" spans="1:26" x14ac:dyDescent="0.4">
      <c r="A101" s="83">
        <v>97</v>
      </c>
      <c r="B101" s="32" t="s">
        <v>3999</v>
      </c>
      <c r="C101" s="82" t="s">
        <v>3236</v>
      </c>
      <c r="D101" s="81" t="s">
        <v>1201</v>
      </c>
      <c r="E101" s="5" t="s">
        <v>3677</v>
      </c>
      <c r="F101" s="5" t="s">
        <v>1202</v>
      </c>
      <c r="G101" s="3" t="s">
        <v>18</v>
      </c>
      <c r="H101" s="7">
        <v>0</v>
      </c>
      <c r="I101" s="80">
        <v>0</v>
      </c>
      <c r="J101" s="33">
        <v>27</v>
      </c>
      <c r="K101" s="78">
        <f t="shared" si="4"/>
        <v>94.5</v>
      </c>
      <c r="L101" s="77">
        <f t="shared" si="5"/>
        <v>6.6150000000000002</v>
      </c>
      <c r="M101" s="77">
        <f>94.5+6.62</f>
        <v>101.12</v>
      </c>
      <c r="N101" s="79">
        <v>6.62</v>
      </c>
      <c r="O101" s="78">
        <f t="shared" si="3"/>
        <v>101.11499999999999</v>
      </c>
      <c r="P101" s="78">
        <v>101.12</v>
      </c>
      <c r="Q101" s="77">
        <v>101.25</v>
      </c>
      <c r="R101" s="88"/>
      <c r="S101" s="88"/>
      <c r="T101" s="50"/>
      <c r="U101" s="50"/>
      <c r="X101" s="86"/>
      <c r="Y101" s="85"/>
      <c r="Z101" s="86"/>
    </row>
    <row r="102" spans="1:26" x14ac:dyDescent="0.4">
      <c r="A102" s="83">
        <v>98</v>
      </c>
      <c r="B102" s="32" t="s">
        <v>3999</v>
      </c>
      <c r="C102" s="82" t="s">
        <v>3237</v>
      </c>
      <c r="D102" s="81" t="s">
        <v>470</v>
      </c>
      <c r="E102" s="5" t="s">
        <v>471</v>
      </c>
      <c r="F102" s="5" t="s">
        <v>472</v>
      </c>
      <c r="G102" s="3" t="s">
        <v>18</v>
      </c>
      <c r="H102" s="7">
        <v>0</v>
      </c>
      <c r="I102" s="80">
        <v>0</v>
      </c>
      <c r="J102" s="33">
        <v>11</v>
      </c>
      <c r="K102" s="78">
        <f t="shared" si="4"/>
        <v>38.5</v>
      </c>
      <c r="L102" s="77">
        <f t="shared" si="5"/>
        <v>2.6950000000000003</v>
      </c>
      <c r="M102" s="77">
        <f>38.5+2.7</f>
        <v>41.2</v>
      </c>
      <c r="N102" s="79">
        <v>2.7</v>
      </c>
      <c r="O102" s="78">
        <f t="shared" si="3"/>
        <v>41.195</v>
      </c>
      <c r="P102" s="78">
        <v>41.2</v>
      </c>
      <c r="Q102" s="77">
        <v>41.25</v>
      </c>
      <c r="R102" s="88"/>
      <c r="S102" s="88"/>
      <c r="T102" s="50"/>
      <c r="U102" s="50"/>
      <c r="X102" s="86"/>
      <c r="Y102" s="85"/>
      <c r="Z102" s="86"/>
    </row>
    <row r="103" spans="1:26" x14ac:dyDescent="0.4">
      <c r="A103" s="83">
        <v>99</v>
      </c>
      <c r="B103" s="32" t="s">
        <v>3999</v>
      </c>
      <c r="C103" s="82" t="s">
        <v>3238</v>
      </c>
      <c r="D103" s="81" t="s">
        <v>581</v>
      </c>
      <c r="E103" s="5" t="s">
        <v>3557</v>
      </c>
      <c r="F103" s="5" t="s">
        <v>582</v>
      </c>
      <c r="G103" s="3" t="s">
        <v>3465</v>
      </c>
      <c r="H103" s="7">
        <v>97.37</v>
      </c>
      <c r="I103" s="80">
        <v>6.37</v>
      </c>
      <c r="J103" s="33">
        <v>30</v>
      </c>
      <c r="K103" s="78">
        <f t="shared" si="4"/>
        <v>105</v>
      </c>
      <c r="L103" s="77">
        <f t="shared" si="5"/>
        <v>7.3500000000000005</v>
      </c>
      <c r="M103" s="77">
        <f>105+7.35</f>
        <v>112.35</v>
      </c>
      <c r="N103" s="79">
        <v>13.72</v>
      </c>
      <c r="O103" s="78">
        <f t="shared" si="3"/>
        <v>209.72</v>
      </c>
      <c r="P103" s="78">
        <v>209.72</v>
      </c>
      <c r="Q103" s="77">
        <v>209.75</v>
      </c>
      <c r="R103" s="88"/>
      <c r="S103" s="88"/>
      <c r="T103" s="64"/>
      <c r="U103" s="64"/>
      <c r="V103" s="64"/>
      <c r="W103" s="64"/>
      <c r="X103" s="64"/>
      <c r="Y103" s="64"/>
      <c r="Z103" s="86"/>
    </row>
    <row r="104" spans="1:26" x14ac:dyDescent="0.4">
      <c r="A104" s="83">
        <v>100</v>
      </c>
      <c r="B104" s="32" t="s">
        <v>3999</v>
      </c>
      <c r="C104" s="82" t="s">
        <v>3239</v>
      </c>
      <c r="D104" s="81" t="s">
        <v>585</v>
      </c>
      <c r="E104" s="5" t="s">
        <v>3556</v>
      </c>
      <c r="F104" s="5" t="s">
        <v>586</v>
      </c>
      <c r="G104" s="3" t="s">
        <v>18</v>
      </c>
      <c r="H104" s="7">
        <v>0</v>
      </c>
      <c r="I104" s="80">
        <v>0</v>
      </c>
      <c r="J104" s="33">
        <v>17</v>
      </c>
      <c r="K104" s="78">
        <f t="shared" si="4"/>
        <v>59.5</v>
      </c>
      <c r="L104" s="77">
        <f t="shared" si="5"/>
        <v>4.165</v>
      </c>
      <c r="M104" s="77">
        <f>59.5+4.17</f>
        <v>63.67</v>
      </c>
      <c r="N104" s="79">
        <v>4.17</v>
      </c>
      <c r="O104" s="78">
        <f t="shared" si="3"/>
        <v>63.664999999999999</v>
      </c>
      <c r="P104" s="78">
        <v>63.67</v>
      </c>
      <c r="Q104" s="77">
        <v>63.75</v>
      </c>
      <c r="R104" s="88"/>
      <c r="S104" s="88"/>
      <c r="T104" s="50"/>
      <c r="U104" s="50"/>
      <c r="X104" s="86"/>
      <c r="Y104" s="85"/>
      <c r="Z104" s="86"/>
    </row>
    <row r="105" spans="1:26" x14ac:dyDescent="0.4">
      <c r="A105" s="83">
        <v>101</v>
      </c>
      <c r="B105" s="32" t="s">
        <v>3999</v>
      </c>
      <c r="C105" s="82" t="s">
        <v>3240</v>
      </c>
      <c r="D105" s="81" t="s">
        <v>706</v>
      </c>
      <c r="E105" s="5" t="s">
        <v>2187</v>
      </c>
      <c r="F105" s="5" t="s">
        <v>707</v>
      </c>
      <c r="G105" s="3" t="s">
        <v>18</v>
      </c>
      <c r="H105" s="7">
        <v>0</v>
      </c>
      <c r="I105" s="80">
        <v>0</v>
      </c>
      <c r="J105" s="33">
        <v>4</v>
      </c>
      <c r="K105" s="78">
        <f t="shared" si="4"/>
        <v>14</v>
      </c>
      <c r="L105" s="77">
        <f t="shared" si="5"/>
        <v>0.98000000000000009</v>
      </c>
      <c r="M105" s="77">
        <f>14+0.98</f>
        <v>14.98</v>
      </c>
      <c r="N105" s="79">
        <v>0.98</v>
      </c>
      <c r="O105" s="78">
        <f t="shared" si="3"/>
        <v>14.98</v>
      </c>
      <c r="P105" s="78">
        <v>14.98</v>
      </c>
      <c r="Q105" s="77">
        <v>15</v>
      </c>
      <c r="R105" s="88"/>
      <c r="S105" s="88"/>
      <c r="T105" s="50"/>
      <c r="U105" s="50"/>
      <c r="X105" s="86"/>
      <c r="Y105" s="85"/>
      <c r="Z105" s="86"/>
    </row>
    <row r="106" spans="1:26" x14ac:dyDescent="0.4">
      <c r="A106" s="83">
        <v>102</v>
      </c>
      <c r="B106" s="32" t="s">
        <v>3999</v>
      </c>
      <c r="C106" s="82" t="s">
        <v>3241</v>
      </c>
      <c r="D106" s="81" t="s">
        <v>1522</v>
      </c>
      <c r="E106" s="5" t="s">
        <v>3524</v>
      </c>
      <c r="F106" s="5" t="s">
        <v>1523</v>
      </c>
      <c r="G106" s="12" t="s">
        <v>3464</v>
      </c>
      <c r="H106" s="7">
        <v>1089.81</v>
      </c>
      <c r="I106" s="80">
        <v>71.31</v>
      </c>
      <c r="J106" s="33">
        <v>53</v>
      </c>
      <c r="K106" s="78">
        <f t="shared" si="4"/>
        <v>185.5</v>
      </c>
      <c r="L106" s="77">
        <f t="shared" si="5"/>
        <v>12.985000000000001</v>
      </c>
      <c r="M106" s="77">
        <f>185.5+12.99</f>
        <v>198.49</v>
      </c>
      <c r="N106" s="79">
        <v>84.3</v>
      </c>
      <c r="O106" s="78">
        <f t="shared" si="3"/>
        <v>1288.2949999999998</v>
      </c>
      <c r="P106" s="78">
        <v>1288.3</v>
      </c>
      <c r="Q106" s="77">
        <v>1288.5</v>
      </c>
      <c r="R106" s="88"/>
      <c r="S106" s="88"/>
      <c r="T106" s="64"/>
      <c r="U106" s="64"/>
      <c r="V106" s="64"/>
      <c r="W106" s="64"/>
      <c r="X106" s="64"/>
      <c r="Y106" s="64"/>
      <c r="Z106" s="86"/>
    </row>
    <row r="107" spans="1:26" x14ac:dyDescent="0.4">
      <c r="A107" s="83">
        <v>103</v>
      </c>
      <c r="B107" s="32" t="s">
        <v>3999</v>
      </c>
      <c r="C107" s="82" t="s">
        <v>3242</v>
      </c>
      <c r="D107" s="81" t="s">
        <v>2154</v>
      </c>
      <c r="E107" s="5" t="s">
        <v>2155</v>
      </c>
      <c r="F107" s="5" t="s">
        <v>2264</v>
      </c>
      <c r="G107" s="3" t="s">
        <v>3465</v>
      </c>
      <c r="H107" s="7">
        <v>1351.95</v>
      </c>
      <c r="I107" s="80">
        <v>88.45</v>
      </c>
      <c r="J107" s="33">
        <v>0</v>
      </c>
      <c r="K107" s="78">
        <f t="shared" si="4"/>
        <v>0</v>
      </c>
      <c r="L107" s="77">
        <f t="shared" si="5"/>
        <v>0</v>
      </c>
      <c r="M107" s="77">
        <v>0</v>
      </c>
      <c r="N107" s="79">
        <v>88.45</v>
      </c>
      <c r="O107" s="78">
        <f t="shared" si="3"/>
        <v>1351.95</v>
      </c>
      <c r="P107" s="78">
        <v>1351.95</v>
      </c>
      <c r="Q107" s="77">
        <v>1352</v>
      </c>
      <c r="R107" s="88"/>
      <c r="S107" s="88"/>
      <c r="T107" s="50"/>
      <c r="U107" s="50"/>
      <c r="X107" s="86"/>
      <c r="Y107" s="85"/>
      <c r="Z107" s="86"/>
    </row>
    <row r="108" spans="1:26" x14ac:dyDescent="0.4">
      <c r="A108" s="83">
        <v>104</v>
      </c>
      <c r="B108" s="32" t="s">
        <v>3999</v>
      </c>
      <c r="C108" s="82" t="s">
        <v>3243</v>
      </c>
      <c r="D108" s="81" t="s">
        <v>2153</v>
      </c>
      <c r="E108" s="5" t="s">
        <v>2141</v>
      </c>
      <c r="F108" s="5" t="s">
        <v>2264</v>
      </c>
      <c r="G108" s="3" t="s">
        <v>3465</v>
      </c>
      <c r="H108" s="7">
        <v>1943.66</v>
      </c>
      <c r="I108" s="80">
        <v>127.16</v>
      </c>
      <c r="J108" s="33">
        <v>0</v>
      </c>
      <c r="K108" s="78">
        <f t="shared" si="4"/>
        <v>0</v>
      </c>
      <c r="L108" s="77">
        <f t="shared" si="5"/>
        <v>0</v>
      </c>
      <c r="M108" s="77">
        <v>0</v>
      </c>
      <c r="N108" s="79">
        <v>127.16</v>
      </c>
      <c r="O108" s="78">
        <f t="shared" si="3"/>
        <v>1943.66</v>
      </c>
      <c r="P108" s="78">
        <v>1943.66</v>
      </c>
      <c r="Q108" s="77">
        <v>1943.75</v>
      </c>
      <c r="R108" s="88"/>
      <c r="S108" s="88"/>
      <c r="T108" s="50"/>
      <c r="U108" s="50"/>
      <c r="X108" s="86"/>
      <c r="Y108" s="85"/>
      <c r="Z108" s="86"/>
    </row>
    <row r="109" spans="1:26" x14ac:dyDescent="0.4">
      <c r="A109" s="83">
        <v>105</v>
      </c>
      <c r="B109" s="32" t="s">
        <v>3999</v>
      </c>
      <c r="C109" s="82" t="s">
        <v>3244</v>
      </c>
      <c r="D109" s="81" t="s">
        <v>489</v>
      </c>
      <c r="E109" s="5" t="s">
        <v>481</v>
      </c>
      <c r="F109" s="5" t="s">
        <v>490</v>
      </c>
      <c r="G109" s="3" t="s">
        <v>18</v>
      </c>
      <c r="H109" s="7">
        <v>0</v>
      </c>
      <c r="I109" s="80">
        <v>0</v>
      </c>
      <c r="J109" s="33">
        <v>26</v>
      </c>
      <c r="K109" s="78">
        <f t="shared" si="4"/>
        <v>91</v>
      </c>
      <c r="L109" s="77">
        <f t="shared" si="5"/>
        <v>6.370000000000001</v>
      </c>
      <c r="M109" s="77">
        <f>91+6.37</f>
        <v>97.37</v>
      </c>
      <c r="N109" s="79">
        <v>6.37</v>
      </c>
      <c r="O109" s="78">
        <f t="shared" si="3"/>
        <v>97.37</v>
      </c>
      <c r="P109" s="78">
        <v>97.37</v>
      </c>
      <c r="Q109" s="77">
        <v>97.5</v>
      </c>
      <c r="R109" s="88"/>
      <c r="S109" s="88"/>
      <c r="T109" s="50"/>
      <c r="U109" s="50"/>
      <c r="X109" s="86"/>
      <c r="Y109" s="85"/>
      <c r="Z109" s="86"/>
    </row>
    <row r="110" spans="1:26" x14ac:dyDescent="0.4">
      <c r="A110" s="83">
        <v>106</v>
      </c>
      <c r="B110" s="32" t="s">
        <v>3999</v>
      </c>
      <c r="C110" s="82" t="s">
        <v>3245</v>
      </c>
      <c r="D110" s="87" t="s">
        <v>493</v>
      </c>
      <c r="E110" s="5" t="s">
        <v>481</v>
      </c>
      <c r="F110" s="5" t="s">
        <v>494</v>
      </c>
      <c r="G110" s="3" t="s">
        <v>18</v>
      </c>
      <c r="H110" s="7">
        <v>0</v>
      </c>
      <c r="I110" s="80">
        <v>0</v>
      </c>
      <c r="J110" s="33">
        <v>13</v>
      </c>
      <c r="K110" s="78">
        <f t="shared" si="4"/>
        <v>45.5</v>
      </c>
      <c r="L110" s="77">
        <f t="shared" si="5"/>
        <v>3.1850000000000005</v>
      </c>
      <c r="M110" s="77">
        <f>45.5+3.19</f>
        <v>48.69</v>
      </c>
      <c r="N110" s="79">
        <v>3.19</v>
      </c>
      <c r="O110" s="78">
        <f t="shared" si="3"/>
        <v>48.685000000000002</v>
      </c>
      <c r="P110" s="78">
        <v>48.69</v>
      </c>
      <c r="Q110" s="77">
        <v>48.75</v>
      </c>
      <c r="R110" s="88"/>
      <c r="S110" s="88"/>
      <c r="T110" s="50">
        <f>SUM(H98:H110)</f>
        <v>12298.62</v>
      </c>
      <c r="U110" s="50">
        <f>SUM(K98:K110)</f>
        <v>738.5</v>
      </c>
      <c r="V110" s="50">
        <f>SUM(N98:N110)</f>
        <v>856.34000000000015</v>
      </c>
      <c r="W110" s="50">
        <f>6272.88+1089.8+565.5+101.12+41.2+209.72+63.67+14.98+1288.3+1351.95+1943.66+97.37+48.69</f>
        <v>13088.84</v>
      </c>
      <c r="X110" s="89">
        <f>SUM(Q98:Q110)</f>
        <v>13089.68</v>
      </c>
      <c r="Y110" s="85">
        <v>13089.68</v>
      </c>
      <c r="Z110" s="86"/>
    </row>
    <row r="111" spans="1:26" x14ac:dyDescent="0.4">
      <c r="A111" s="83">
        <v>107</v>
      </c>
      <c r="B111" s="32" t="s">
        <v>4000</v>
      </c>
      <c r="C111" s="82" t="s">
        <v>3246</v>
      </c>
      <c r="D111" s="81" t="s">
        <v>234</v>
      </c>
      <c r="E111" s="5" t="s">
        <v>235</v>
      </c>
      <c r="F111" s="5" t="s">
        <v>236</v>
      </c>
      <c r="G111" s="3" t="s">
        <v>18</v>
      </c>
      <c r="H111" s="7">
        <v>0</v>
      </c>
      <c r="I111" s="80">
        <v>0</v>
      </c>
      <c r="J111" s="33">
        <v>40</v>
      </c>
      <c r="K111" s="78">
        <f t="shared" si="4"/>
        <v>140</v>
      </c>
      <c r="L111" s="77">
        <f t="shared" si="5"/>
        <v>9.8000000000000007</v>
      </c>
      <c r="M111" s="77">
        <f>140+9.8</f>
        <v>149.80000000000001</v>
      </c>
      <c r="N111" s="79">
        <v>9.8000000000000007</v>
      </c>
      <c r="O111" s="78">
        <f t="shared" si="3"/>
        <v>149.80000000000001</v>
      </c>
      <c r="P111" s="78">
        <v>149.80000000000001</v>
      </c>
      <c r="Q111" s="77">
        <v>150</v>
      </c>
      <c r="R111" s="88"/>
      <c r="S111" s="88"/>
      <c r="T111" s="50"/>
      <c r="U111" s="50"/>
      <c r="X111" s="86"/>
      <c r="Y111" s="85"/>
      <c r="Z111" s="86"/>
    </row>
    <row r="112" spans="1:26" x14ac:dyDescent="0.4">
      <c r="A112" s="83">
        <v>108</v>
      </c>
      <c r="B112" s="32" t="s">
        <v>4000</v>
      </c>
      <c r="C112" s="82" t="s">
        <v>3247</v>
      </c>
      <c r="D112" s="81" t="s">
        <v>1150</v>
      </c>
      <c r="E112" s="5" t="s">
        <v>1060</v>
      </c>
      <c r="F112" s="5" t="s">
        <v>1151</v>
      </c>
      <c r="G112" s="3" t="s">
        <v>18</v>
      </c>
      <c r="H112" s="7">
        <v>0</v>
      </c>
      <c r="I112" s="80">
        <v>0</v>
      </c>
      <c r="J112" s="33">
        <v>16</v>
      </c>
      <c r="K112" s="78">
        <f t="shared" si="4"/>
        <v>56</v>
      </c>
      <c r="L112" s="77">
        <f t="shared" si="5"/>
        <v>3.9200000000000004</v>
      </c>
      <c r="M112" s="77">
        <f>56+3.92</f>
        <v>59.92</v>
      </c>
      <c r="N112" s="79">
        <v>3.92</v>
      </c>
      <c r="O112" s="78">
        <f t="shared" si="3"/>
        <v>59.92</v>
      </c>
      <c r="P112" s="78">
        <v>59.92</v>
      </c>
      <c r="Q112" s="77">
        <v>60</v>
      </c>
      <c r="R112" s="88"/>
      <c r="S112" s="88"/>
      <c r="T112" s="64"/>
      <c r="U112" s="64"/>
      <c r="V112" s="64"/>
      <c r="W112" s="64"/>
      <c r="X112" s="64"/>
      <c r="Y112" s="64"/>
      <c r="Z112" s="86"/>
    </row>
    <row r="113" spans="1:26" x14ac:dyDescent="0.4">
      <c r="A113" s="83">
        <v>109</v>
      </c>
      <c r="B113" s="32" t="s">
        <v>4000</v>
      </c>
      <c r="C113" s="82" t="s">
        <v>3248</v>
      </c>
      <c r="D113" s="81" t="s">
        <v>884</v>
      </c>
      <c r="E113" s="5" t="s">
        <v>885</v>
      </c>
      <c r="F113" s="5" t="s">
        <v>2294</v>
      </c>
      <c r="G113" s="11" t="s">
        <v>3464</v>
      </c>
      <c r="H113" s="7">
        <v>411.97</v>
      </c>
      <c r="I113" s="80">
        <v>26.97</v>
      </c>
      <c r="J113" s="33">
        <v>13</v>
      </c>
      <c r="K113" s="78">
        <f t="shared" si="4"/>
        <v>45.5</v>
      </c>
      <c r="L113" s="77">
        <f t="shared" si="5"/>
        <v>3.1850000000000005</v>
      </c>
      <c r="M113" s="77">
        <f>45.5+3.19</f>
        <v>48.69</v>
      </c>
      <c r="N113" s="79">
        <v>30.16</v>
      </c>
      <c r="O113" s="78">
        <f t="shared" si="3"/>
        <v>460.65500000000003</v>
      </c>
      <c r="P113" s="78">
        <v>460.66</v>
      </c>
      <c r="Q113" s="77">
        <v>460.75</v>
      </c>
      <c r="R113" s="88"/>
      <c r="S113" s="88"/>
      <c r="T113" s="50"/>
      <c r="U113" s="50"/>
      <c r="X113" s="86"/>
      <c r="Y113" s="85"/>
      <c r="Z113" s="86"/>
    </row>
    <row r="114" spans="1:26" x14ac:dyDescent="0.4">
      <c r="A114" s="83">
        <v>110</v>
      </c>
      <c r="B114" s="32" t="s">
        <v>4000</v>
      </c>
      <c r="C114" s="82" t="s">
        <v>3249</v>
      </c>
      <c r="D114" s="81" t="s">
        <v>1795</v>
      </c>
      <c r="E114" s="5" t="s">
        <v>3617</v>
      </c>
      <c r="F114" s="5" t="s">
        <v>1796</v>
      </c>
      <c r="G114" s="3" t="s">
        <v>18</v>
      </c>
      <c r="H114" s="7">
        <v>0</v>
      </c>
      <c r="I114" s="7">
        <v>0</v>
      </c>
      <c r="J114" s="33">
        <v>8</v>
      </c>
      <c r="K114" s="78">
        <f t="shared" si="4"/>
        <v>28</v>
      </c>
      <c r="L114" s="77">
        <f t="shared" si="5"/>
        <v>1.9600000000000002</v>
      </c>
      <c r="M114" s="77">
        <f>28+1.96</f>
        <v>29.96</v>
      </c>
      <c r="N114" s="79">
        <v>1.96</v>
      </c>
      <c r="O114" s="78">
        <f t="shared" si="3"/>
        <v>29.96</v>
      </c>
      <c r="P114" s="78">
        <v>29.96</v>
      </c>
      <c r="Q114" s="77">
        <v>30</v>
      </c>
      <c r="R114" s="88"/>
      <c r="S114" s="88"/>
      <c r="T114" s="50"/>
      <c r="U114" s="50"/>
      <c r="X114" s="86"/>
      <c r="Y114" s="85"/>
      <c r="Z114" s="86"/>
    </row>
    <row r="115" spans="1:26" x14ac:dyDescent="0.4">
      <c r="A115" s="83">
        <v>111</v>
      </c>
      <c r="B115" s="32" t="s">
        <v>4000</v>
      </c>
      <c r="C115" s="82" t="s">
        <v>3250</v>
      </c>
      <c r="D115" s="81" t="s">
        <v>1557</v>
      </c>
      <c r="E115" s="5" t="s">
        <v>1558</v>
      </c>
      <c r="F115" s="5" t="s">
        <v>1559</v>
      </c>
      <c r="G115" s="12" t="s">
        <v>3464</v>
      </c>
      <c r="H115" s="7">
        <v>411.96</v>
      </c>
      <c r="I115" s="7">
        <v>26.96</v>
      </c>
      <c r="J115" s="33">
        <v>29</v>
      </c>
      <c r="K115" s="78">
        <f t="shared" si="4"/>
        <v>101.5</v>
      </c>
      <c r="L115" s="77">
        <f t="shared" si="5"/>
        <v>7.1050000000000004</v>
      </c>
      <c r="M115" s="77">
        <f>101.5+7.11</f>
        <v>108.61</v>
      </c>
      <c r="N115" s="79">
        <v>34.07</v>
      </c>
      <c r="O115" s="78">
        <f t="shared" si="3"/>
        <v>520.56500000000005</v>
      </c>
      <c r="P115" s="78">
        <v>520.57000000000005</v>
      </c>
      <c r="Q115" s="77">
        <v>520.75</v>
      </c>
      <c r="R115" s="88"/>
      <c r="S115" s="88"/>
      <c r="T115" s="64"/>
      <c r="U115" s="64"/>
      <c r="V115" s="64"/>
      <c r="W115" s="64"/>
      <c r="X115" s="64"/>
      <c r="Y115" s="64"/>
      <c r="Z115" s="86"/>
    </row>
    <row r="116" spans="1:26" x14ac:dyDescent="0.4">
      <c r="A116" s="83">
        <v>112</v>
      </c>
      <c r="B116" s="32" t="s">
        <v>4000</v>
      </c>
      <c r="C116" s="82" t="s">
        <v>3251</v>
      </c>
      <c r="D116" s="81" t="s">
        <v>701</v>
      </c>
      <c r="E116" s="5" t="s">
        <v>702</v>
      </c>
      <c r="F116" s="5" t="s">
        <v>703</v>
      </c>
      <c r="G116" s="11" t="s">
        <v>18</v>
      </c>
      <c r="H116" s="7">
        <v>0</v>
      </c>
      <c r="I116" s="7">
        <v>0</v>
      </c>
      <c r="J116" s="33">
        <v>32</v>
      </c>
      <c r="K116" s="78">
        <f t="shared" si="4"/>
        <v>112</v>
      </c>
      <c r="L116" s="77">
        <f t="shared" si="5"/>
        <v>7.8400000000000007</v>
      </c>
      <c r="M116" s="77">
        <f>112+7.84</f>
        <v>119.84</v>
      </c>
      <c r="N116" s="79">
        <v>7.84</v>
      </c>
      <c r="O116" s="78">
        <f t="shared" si="3"/>
        <v>119.84</v>
      </c>
      <c r="P116" s="78">
        <v>119.84</v>
      </c>
      <c r="Q116" s="77">
        <v>120</v>
      </c>
      <c r="R116" s="88"/>
      <c r="S116" s="88"/>
      <c r="T116" s="64"/>
      <c r="U116" s="64"/>
      <c r="V116" s="64"/>
      <c r="W116" s="64"/>
      <c r="X116" s="64"/>
      <c r="Y116" s="64"/>
      <c r="Z116" s="86"/>
    </row>
    <row r="117" spans="1:26" x14ac:dyDescent="0.4">
      <c r="A117" s="83">
        <v>113</v>
      </c>
      <c r="B117" s="32" t="s">
        <v>4000</v>
      </c>
      <c r="C117" s="82" t="s">
        <v>3252</v>
      </c>
      <c r="D117" s="81" t="s">
        <v>23</v>
      </c>
      <c r="E117" s="5" t="s">
        <v>24</v>
      </c>
      <c r="F117" s="5" t="s">
        <v>2264</v>
      </c>
      <c r="G117" s="11" t="s">
        <v>18</v>
      </c>
      <c r="H117" s="154">
        <v>0</v>
      </c>
      <c r="I117" s="7">
        <v>0</v>
      </c>
      <c r="J117" s="33">
        <v>58</v>
      </c>
      <c r="K117" s="78">
        <f t="shared" si="4"/>
        <v>203</v>
      </c>
      <c r="L117" s="77">
        <f t="shared" si="5"/>
        <v>14.21</v>
      </c>
      <c r="M117" s="77">
        <f>203+14.21</f>
        <v>217.21</v>
      </c>
      <c r="N117" s="79">
        <v>14.21</v>
      </c>
      <c r="O117" s="78">
        <f t="shared" si="3"/>
        <v>217.21</v>
      </c>
      <c r="P117" s="78">
        <v>217.21</v>
      </c>
      <c r="Q117" s="77">
        <v>217.25</v>
      </c>
      <c r="R117" s="88"/>
      <c r="S117" s="88"/>
      <c r="T117" s="64"/>
      <c r="U117" s="64"/>
      <c r="V117" s="64"/>
      <c r="W117" s="64"/>
      <c r="X117" s="64"/>
      <c r="Y117" s="64"/>
      <c r="Z117" s="86"/>
    </row>
    <row r="118" spans="1:26" x14ac:dyDescent="0.4">
      <c r="A118" s="83">
        <v>114</v>
      </c>
      <c r="B118" s="32" t="s">
        <v>4000</v>
      </c>
      <c r="C118" s="82" t="s">
        <v>3253</v>
      </c>
      <c r="D118" s="81" t="s">
        <v>30</v>
      </c>
      <c r="E118" s="5" t="s">
        <v>31</v>
      </c>
      <c r="F118" s="5" t="s">
        <v>2264</v>
      </c>
      <c r="G118" s="3" t="s">
        <v>3761</v>
      </c>
      <c r="H118" s="7">
        <v>419.46</v>
      </c>
      <c r="I118" s="7">
        <v>27.46</v>
      </c>
      <c r="J118" s="33">
        <v>32</v>
      </c>
      <c r="K118" s="78">
        <f t="shared" si="4"/>
        <v>112</v>
      </c>
      <c r="L118" s="77">
        <f t="shared" si="5"/>
        <v>7.8400000000000007</v>
      </c>
      <c r="M118" s="77">
        <f>112+7.84</f>
        <v>119.84</v>
      </c>
      <c r="N118" s="79">
        <v>35.299999999999997</v>
      </c>
      <c r="O118" s="78">
        <f t="shared" si="3"/>
        <v>539.30000000000007</v>
      </c>
      <c r="P118" s="78">
        <v>539.29999999999995</v>
      </c>
      <c r="Q118" s="77">
        <v>539.5</v>
      </c>
      <c r="R118" s="88"/>
      <c r="S118" s="88"/>
      <c r="T118" s="64"/>
      <c r="U118" s="64"/>
      <c r="V118" s="64"/>
      <c r="W118" s="64"/>
      <c r="X118" s="64"/>
      <c r="Y118" s="64"/>
      <c r="Z118" s="86"/>
    </row>
    <row r="119" spans="1:26" x14ac:dyDescent="0.4">
      <c r="A119" s="83">
        <v>115</v>
      </c>
      <c r="B119" s="32" t="s">
        <v>4000</v>
      </c>
      <c r="C119" s="82" t="s">
        <v>3254</v>
      </c>
      <c r="D119" s="81" t="s">
        <v>798</v>
      </c>
      <c r="E119" s="5" t="s">
        <v>799</v>
      </c>
      <c r="F119" s="5" t="s">
        <v>2264</v>
      </c>
      <c r="G119" s="3" t="s">
        <v>18</v>
      </c>
      <c r="H119" s="154">
        <v>0</v>
      </c>
      <c r="I119" s="80">
        <v>0</v>
      </c>
      <c r="J119" s="33">
        <v>40</v>
      </c>
      <c r="K119" s="78">
        <f t="shared" si="4"/>
        <v>140</v>
      </c>
      <c r="L119" s="77">
        <f t="shared" si="5"/>
        <v>9.8000000000000007</v>
      </c>
      <c r="M119" s="77">
        <f>140+9.8</f>
        <v>149.80000000000001</v>
      </c>
      <c r="N119" s="79">
        <v>9.8000000000000007</v>
      </c>
      <c r="O119" s="78">
        <f t="shared" si="3"/>
        <v>149.80000000000001</v>
      </c>
      <c r="P119" s="78">
        <v>149.80000000000001</v>
      </c>
      <c r="Q119" s="77">
        <v>150</v>
      </c>
      <c r="R119" s="88"/>
      <c r="S119" s="88"/>
      <c r="T119" s="64"/>
      <c r="U119" s="64"/>
      <c r="V119" s="64"/>
      <c r="W119" s="64"/>
      <c r="X119" s="64"/>
      <c r="Y119" s="64"/>
      <c r="Z119" s="86"/>
    </row>
    <row r="120" spans="1:26" x14ac:dyDescent="0.4">
      <c r="A120" s="83">
        <v>116</v>
      </c>
      <c r="B120" s="32" t="s">
        <v>4000</v>
      </c>
      <c r="C120" s="82" t="s">
        <v>3255</v>
      </c>
      <c r="D120" s="81" t="s">
        <v>25</v>
      </c>
      <c r="E120" s="5" t="s">
        <v>3731</v>
      </c>
      <c r="F120" s="5" t="s">
        <v>26</v>
      </c>
      <c r="G120" s="3" t="s">
        <v>18</v>
      </c>
      <c r="H120" s="154">
        <v>0</v>
      </c>
      <c r="I120" s="7">
        <v>0</v>
      </c>
      <c r="J120" s="33">
        <v>6</v>
      </c>
      <c r="K120" s="78">
        <f t="shared" si="4"/>
        <v>21</v>
      </c>
      <c r="L120" s="77">
        <f t="shared" si="5"/>
        <v>1.4700000000000002</v>
      </c>
      <c r="M120" s="77">
        <f>21+1.47</f>
        <v>22.47</v>
      </c>
      <c r="N120" s="79">
        <v>1.47</v>
      </c>
      <c r="O120" s="78">
        <f t="shared" si="3"/>
        <v>22.47</v>
      </c>
      <c r="P120" s="78">
        <v>22.47</v>
      </c>
      <c r="Q120" s="77">
        <v>22.5</v>
      </c>
      <c r="R120" s="88"/>
      <c r="S120" s="88"/>
      <c r="T120" s="64"/>
      <c r="U120" s="64"/>
      <c r="V120" s="64"/>
      <c r="W120" s="64"/>
      <c r="X120" s="64"/>
      <c r="Y120" s="64"/>
      <c r="Z120" s="86"/>
    </row>
    <row r="121" spans="1:26" x14ac:dyDescent="0.4">
      <c r="A121" s="83">
        <v>117</v>
      </c>
      <c r="B121" s="32" t="s">
        <v>4000</v>
      </c>
      <c r="C121" s="82" t="s">
        <v>3256</v>
      </c>
      <c r="D121" s="81" t="s">
        <v>38</v>
      </c>
      <c r="E121" s="5" t="s">
        <v>3734</v>
      </c>
      <c r="F121" s="5" t="s">
        <v>40</v>
      </c>
      <c r="G121" s="3" t="s">
        <v>18</v>
      </c>
      <c r="H121" s="154">
        <v>0</v>
      </c>
      <c r="I121" s="80">
        <v>0</v>
      </c>
      <c r="J121" s="33">
        <v>13</v>
      </c>
      <c r="K121" s="78">
        <f t="shared" si="4"/>
        <v>45.5</v>
      </c>
      <c r="L121" s="77">
        <f t="shared" si="5"/>
        <v>3.1850000000000005</v>
      </c>
      <c r="M121" s="77">
        <f>45.5+3.19</f>
        <v>48.69</v>
      </c>
      <c r="N121" s="79">
        <v>3.19</v>
      </c>
      <c r="O121" s="78">
        <f t="shared" si="3"/>
        <v>48.685000000000002</v>
      </c>
      <c r="P121" s="78">
        <v>48.69</v>
      </c>
      <c r="Q121" s="77">
        <v>48.75</v>
      </c>
      <c r="R121" s="88"/>
      <c r="S121" s="88"/>
      <c r="T121" s="64"/>
      <c r="U121" s="64"/>
      <c r="V121" s="64"/>
      <c r="W121" s="64"/>
      <c r="X121" s="64"/>
      <c r="Y121" s="64"/>
      <c r="Z121" s="86"/>
    </row>
    <row r="122" spans="1:26" x14ac:dyDescent="0.4">
      <c r="A122" s="83">
        <v>118</v>
      </c>
      <c r="B122" s="32" t="s">
        <v>4000</v>
      </c>
      <c r="C122" s="82" t="s">
        <v>3257</v>
      </c>
      <c r="D122" s="81" t="s">
        <v>441</v>
      </c>
      <c r="E122" s="5" t="s">
        <v>3735</v>
      </c>
      <c r="F122" s="5" t="s">
        <v>2230</v>
      </c>
      <c r="G122" s="3" t="s">
        <v>3465</v>
      </c>
      <c r="H122" s="7">
        <v>67.41</v>
      </c>
      <c r="I122" s="7">
        <v>4.41</v>
      </c>
      <c r="J122" s="33">
        <v>18</v>
      </c>
      <c r="K122" s="78">
        <f t="shared" si="4"/>
        <v>63</v>
      </c>
      <c r="L122" s="77">
        <f t="shared" si="5"/>
        <v>4.41</v>
      </c>
      <c r="M122" s="77">
        <f>63+4.41</f>
        <v>67.41</v>
      </c>
      <c r="N122" s="79">
        <v>8.82</v>
      </c>
      <c r="O122" s="78">
        <f t="shared" si="3"/>
        <v>134.82</v>
      </c>
      <c r="P122" s="78">
        <v>134.82</v>
      </c>
      <c r="Q122" s="77">
        <v>135</v>
      </c>
      <c r="R122" s="88"/>
      <c r="S122" s="88"/>
      <c r="T122" s="64"/>
      <c r="U122" s="64"/>
      <c r="V122" s="64"/>
      <c r="W122" s="64"/>
      <c r="X122" s="64"/>
      <c r="Y122" s="64"/>
      <c r="Z122" s="86"/>
    </row>
    <row r="123" spans="1:26" x14ac:dyDescent="0.4">
      <c r="A123" s="83">
        <v>119</v>
      </c>
      <c r="B123" s="32" t="s">
        <v>4000</v>
      </c>
      <c r="C123" s="82" t="s">
        <v>3258</v>
      </c>
      <c r="D123" s="81" t="s">
        <v>50</v>
      </c>
      <c r="E123" s="5" t="s">
        <v>3737</v>
      </c>
      <c r="F123" s="5" t="s">
        <v>51</v>
      </c>
      <c r="G123" s="11" t="s">
        <v>3465</v>
      </c>
      <c r="H123" s="7">
        <v>89.88</v>
      </c>
      <c r="I123" s="80">
        <v>5.88</v>
      </c>
      <c r="J123" s="33">
        <v>20</v>
      </c>
      <c r="K123" s="78">
        <f t="shared" si="4"/>
        <v>70</v>
      </c>
      <c r="L123" s="77">
        <f t="shared" si="5"/>
        <v>4.9000000000000004</v>
      </c>
      <c r="M123" s="77">
        <f>70+4.9</f>
        <v>74.900000000000006</v>
      </c>
      <c r="N123" s="79">
        <v>10.78</v>
      </c>
      <c r="O123" s="78">
        <f t="shared" si="3"/>
        <v>164.78</v>
      </c>
      <c r="P123" s="78">
        <v>164.78</v>
      </c>
      <c r="Q123" s="77">
        <v>165</v>
      </c>
      <c r="R123" s="88"/>
      <c r="S123" s="88"/>
      <c r="T123" s="64"/>
      <c r="U123" s="64"/>
      <c r="V123" s="64"/>
      <c r="W123" s="64"/>
      <c r="X123" s="64"/>
      <c r="Y123" s="64"/>
      <c r="Z123" s="86"/>
    </row>
    <row r="124" spans="1:26" x14ac:dyDescent="0.4">
      <c r="A124" s="83">
        <v>120</v>
      </c>
      <c r="B124" s="32" t="s">
        <v>4000</v>
      </c>
      <c r="C124" s="82" t="s">
        <v>3259</v>
      </c>
      <c r="D124" s="81" t="s">
        <v>2365</v>
      </c>
      <c r="E124" s="5" t="s">
        <v>3739</v>
      </c>
      <c r="F124" s="5" t="s">
        <v>2656</v>
      </c>
      <c r="G124" s="11" t="s">
        <v>18</v>
      </c>
      <c r="H124" s="7">
        <v>0</v>
      </c>
      <c r="I124" s="80">
        <v>0</v>
      </c>
      <c r="J124" s="33">
        <v>29</v>
      </c>
      <c r="K124" s="78">
        <f t="shared" si="4"/>
        <v>101.5</v>
      </c>
      <c r="L124" s="77">
        <f t="shared" si="5"/>
        <v>7.1050000000000004</v>
      </c>
      <c r="M124" s="77">
        <f>101.5+7.11</f>
        <v>108.61</v>
      </c>
      <c r="N124" s="79">
        <v>7.11</v>
      </c>
      <c r="O124" s="78">
        <f t="shared" si="3"/>
        <v>108.605</v>
      </c>
      <c r="P124" s="78">
        <v>108.61</v>
      </c>
      <c r="Q124" s="77">
        <v>108.75</v>
      </c>
      <c r="R124" s="124"/>
      <c r="S124" s="88"/>
      <c r="T124" s="64"/>
      <c r="U124" s="64"/>
      <c r="V124" s="64"/>
      <c r="W124" s="64"/>
      <c r="X124" s="64"/>
      <c r="Y124" s="64"/>
      <c r="Z124" s="86"/>
    </row>
    <row r="125" spans="1:26" x14ac:dyDescent="0.4">
      <c r="A125" s="83">
        <v>121</v>
      </c>
      <c r="B125" s="32" t="s">
        <v>4000</v>
      </c>
      <c r="C125" s="82" t="s">
        <v>3260</v>
      </c>
      <c r="D125" s="81" t="s">
        <v>2427</v>
      </c>
      <c r="E125" s="5" t="s">
        <v>2754</v>
      </c>
      <c r="F125" s="5" t="s">
        <v>2755</v>
      </c>
      <c r="G125" s="3" t="s">
        <v>18</v>
      </c>
      <c r="H125" s="7">
        <v>0</v>
      </c>
      <c r="I125" s="80">
        <v>0</v>
      </c>
      <c r="J125" s="33">
        <v>3</v>
      </c>
      <c r="K125" s="78">
        <f t="shared" si="4"/>
        <v>10.5</v>
      </c>
      <c r="L125" s="77">
        <f t="shared" si="5"/>
        <v>0.7350000000000001</v>
      </c>
      <c r="M125" s="77">
        <f>10.5+0.74</f>
        <v>11.24</v>
      </c>
      <c r="N125" s="79">
        <v>0.74</v>
      </c>
      <c r="O125" s="78">
        <f t="shared" si="3"/>
        <v>11.234999999999999</v>
      </c>
      <c r="P125" s="78">
        <v>11.24</v>
      </c>
      <c r="Q125" s="77">
        <v>11.25</v>
      </c>
      <c r="R125" s="124"/>
      <c r="S125" s="88"/>
      <c r="T125" s="64"/>
      <c r="U125" s="64"/>
      <c r="V125" s="64"/>
      <c r="W125" s="64"/>
      <c r="X125" s="64"/>
      <c r="Y125" s="64"/>
      <c r="Z125" s="86"/>
    </row>
    <row r="126" spans="1:26" x14ac:dyDescent="0.4">
      <c r="A126" s="83">
        <v>122</v>
      </c>
      <c r="B126" s="32" t="s">
        <v>4000</v>
      </c>
      <c r="C126" s="82" t="s">
        <v>3261</v>
      </c>
      <c r="D126" s="81" t="s">
        <v>804</v>
      </c>
      <c r="E126" s="5" t="s">
        <v>3745</v>
      </c>
      <c r="F126" s="5" t="s">
        <v>805</v>
      </c>
      <c r="G126" s="11" t="s">
        <v>3465</v>
      </c>
      <c r="H126" s="7">
        <v>176.02</v>
      </c>
      <c r="I126" s="80">
        <v>11.52</v>
      </c>
      <c r="J126" s="33">
        <v>38</v>
      </c>
      <c r="K126" s="78">
        <f t="shared" si="4"/>
        <v>133</v>
      </c>
      <c r="L126" s="77">
        <f t="shared" si="5"/>
        <v>9.31</v>
      </c>
      <c r="M126" s="77">
        <f>133+9.31</f>
        <v>142.31</v>
      </c>
      <c r="N126" s="84">
        <v>20.83</v>
      </c>
      <c r="O126" s="78">
        <f t="shared" si="3"/>
        <v>318.33</v>
      </c>
      <c r="P126" s="78">
        <v>318.33</v>
      </c>
      <c r="Q126" s="77">
        <v>318.5</v>
      </c>
      <c r="R126" s="124"/>
      <c r="S126" s="88"/>
      <c r="T126" s="64"/>
      <c r="U126" s="64"/>
      <c r="V126" s="64"/>
      <c r="W126" s="64"/>
      <c r="X126" s="64"/>
      <c r="Y126" s="64"/>
      <c r="Z126" s="86"/>
    </row>
    <row r="127" spans="1:26" x14ac:dyDescent="0.4">
      <c r="A127" s="83">
        <v>123</v>
      </c>
      <c r="B127" s="32" t="s">
        <v>4000</v>
      </c>
      <c r="C127" s="82" t="s">
        <v>3262</v>
      </c>
      <c r="D127" s="81" t="s">
        <v>814</v>
      </c>
      <c r="E127" s="5" t="s">
        <v>815</v>
      </c>
      <c r="F127" s="5" t="s">
        <v>816</v>
      </c>
      <c r="G127" s="3" t="s">
        <v>18</v>
      </c>
      <c r="H127" s="154">
        <v>0</v>
      </c>
      <c r="I127" s="80">
        <v>0</v>
      </c>
      <c r="J127" s="33">
        <v>34</v>
      </c>
      <c r="K127" s="78">
        <f t="shared" si="4"/>
        <v>119</v>
      </c>
      <c r="L127" s="77">
        <f t="shared" si="5"/>
        <v>8.33</v>
      </c>
      <c r="M127" s="77">
        <f>119+8.33</f>
        <v>127.33</v>
      </c>
      <c r="N127" s="79">
        <v>8.33</v>
      </c>
      <c r="O127" s="78">
        <f t="shared" si="3"/>
        <v>127.33</v>
      </c>
      <c r="P127" s="78">
        <v>127.33</v>
      </c>
      <c r="Q127" s="77">
        <v>127.5</v>
      </c>
      <c r="R127" s="124"/>
      <c r="S127" s="88"/>
      <c r="T127" s="64"/>
      <c r="U127" s="64"/>
      <c r="V127" s="64"/>
      <c r="W127" s="64"/>
      <c r="X127" s="64"/>
      <c r="Y127" s="64"/>
      <c r="Z127" s="86"/>
    </row>
    <row r="128" spans="1:26" x14ac:dyDescent="0.4">
      <c r="A128" s="83">
        <v>124</v>
      </c>
      <c r="B128" s="32" t="s">
        <v>4000</v>
      </c>
      <c r="C128" s="82" t="s">
        <v>3263</v>
      </c>
      <c r="D128" s="81" t="s">
        <v>1323</v>
      </c>
      <c r="E128" s="5" t="s">
        <v>3748</v>
      </c>
      <c r="F128" s="5" t="s">
        <v>1324</v>
      </c>
      <c r="G128" s="10" t="s">
        <v>3471</v>
      </c>
      <c r="H128" s="78">
        <v>33.71</v>
      </c>
      <c r="I128" s="80">
        <v>2.21</v>
      </c>
      <c r="J128" s="33">
        <v>5</v>
      </c>
      <c r="K128" s="78">
        <f t="shared" si="4"/>
        <v>17.5</v>
      </c>
      <c r="L128" s="77">
        <f t="shared" si="5"/>
        <v>1.2250000000000001</v>
      </c>
      <c r="M128" s="77">
        <f>17.5+1.23</f>
        <v>18.73</v>
      </c>
      <c r="N128" s="79">
        <v>3.44</v>
      </c>
      <c r="O128" s="78">
        <f t="shared" si="3"/>
        <v>52.435000000000002</v>
      </c>
      <c r="P128" s="78">
        <v>52.44</v>
      </c>
      <c r="Q128" s="77">
        <v>52.5</v>
      </c>
      <c r="R128" s="124"/>
      <c r="S128" s="88"/>
      <c r="T128" s="64"/>
      <c r="U128" s="64"/>
      <c r="V128" s="64"/>
      <c r="W128" s="64"/>
      <c r="X128" s="64"/>
      <c r="Y128" s="64"/>
      <c r="Z128" s="86"/>
    </row>
    <row r="129" spans="1:26" x14ac:dyDescent="0.4">
      <c r="A129" s="83">
        <v>125</v>
      </c>
      <c r="B129" s="32" t="s">
        <v>4000</v>
      </c>
      <c r="C129" s="82" t="s">
        <v>3264</v>
      </c>
      <c r="D129" s="81" t="s">
        <v>1330</v>
      </c>
      <c r="E129" s="5" t="s">
        <v>3752</v>
      </c>
      <c r="F129" s="5" t="s">
        <v>1331</v>
      </c>
      <c r="G129" s="3" t="s">
        <v>18</v>
      </c>
      <c r="H129" s="7">
        <v>0</v>
      </c>
      <c r="I129" s="7">
        <v>0</v>
      </c>
      <c r="J129" s="33">
        <v>29</v>
      </c>
      <c r="K129" s="78">
        <f t="shared" si="4"/>
        <v>101.5</v>
      </c>
      <c r="L129" s="77">
        <f t="shared" si="5"/>
        <v>7.1050000000000004</v>
      </c>
      <c r="M129" s="77">
        <f>101.5+7.11</f>
        <v>108.61</v>
      </c>
      <c r="N129" s="79">
        <v>7.11</v>
      </c>
      <c r="O129" s="78">
        <f t="shared" si="3"/>
        <v>108.605</v>
      </c>
      <c r="P129" s="78">
        <v>108.61</v>
      </c>
      <c r="Q129" s="77">
        <v>108.75</v>
      </c>
      <c r="R129" s="124"/>
      <c r="S129" s="88"/>
      <c r="T129" s="64"/>
      <c r="U129" s="64"/>
      <c r="V129" s="64"/>
      <c r="W129" s="64"/>
      <c r="X129" s="64"/>
      <c r="Y129" s="64"/>
      <c r="Z129" s="86"/>
    </row>
    <row r="130" spans="1:26" x14ac:dyDescent="0.4">
      <c r="A130" s="83">
        <v>126</v>
      </c>
      <c r="B130" s="32" t="s">
        <v>4000</v>
      </c>
      <c r="C130" s="82" t="s">
        <v>3265</v>
      </c>
      <c r="D130" s="81" t="s">
        <v>2106</v>
      </c>
      <c r="E130" s="5" t="s">
        <v>3756</v>
      </c>
      <c r="F130" s="5" t="s">
        <v>2107</v>
      </c>
      <c r="G130" s="3" t="s">
        <v>18</v>
      </c>
      <c r="H130" s="7">
        <v>0</v>
      </c>
      <c r="I130" s="80">
        <v>0</v>
      </c>
      <c r="J130" s="33">
        <v>30</v>
      </c>
      <c r="K130" s="78">
        <f t="shared" si="4"/>
        <v>105</v>
      </c>
      <c r="L130" s="77">
        <f t="shared" si="5"/>
        <v>7.3500000000000005</v>
      </c>
      <c r="M130" s="77">
        <f>105+7.35</f>
        <v>112.35</v>
      </c>
      <c r="N130" s="79">
        <v>7.35</v>
      </c>
      <c r="O130" s="78">
        <f t="shared" si="3"/>
        <v>112.35</v>
      </c>
      <c r="P130" s="78">
        <v>112.35</v>
      </c>
      <c r="Q130" s="77">
        <v>112.5</v>
      </c>
      <c r="R130" s="124"/>
      <c r="S130" s="88"/>
      <c r="T130" s="64"/>
      <c r="U130" s="64"/>
      <c r="V130" s="64"/>
      <c r="W130" s="64"/>
      <c r="X130" s="64"/>
      <c r="Y130" s="64"/>
      <c r="Z130" s="86"/>
    </row>
    <row r="131" spans="1:26" x14ac:dyDescent="0.4">
      <c r="A131" s="83">
        <v>127</v>
      </c>
      <c r="B131" s="32" t="s">
        <v>4000</v>
      </c>
      <c r="C131" s="82" t="s">
        <v>3266</v>
      </c>
      <c r="D131" s="81" t="s">
        <v>2124</v>
      </c>
      <c r="E131" s="5" t="s">
        <v>2125</v>
      </c>
      <c r="F131" s="5" t="s">
        <v>2126</v>
      </c>
      <c r="G131" s="3" t="s">
        <v>18</v>
      </c>
      <c r="H131" s="7">
        <v>0</v>
      </c>
      <c r="I131" s="80">
        <v>0</v>
      </c>
      <c r="J131" s="33">
        <v>9</v>
      </c>
      <c r="K131" s="78">
        <f t="shared" si="4"/>
        <v>31.5</v>
      </c>
      <c r="L131" s="77">
        <f t="shared" si="5"/>
        <v>2.2050000000000001</v>
      </c>
      <c r="M131" s="77">
        <f>31.5+2.21</f>
        <v>33.71</v>
      </c>
      <c r="N131" s="79">
        <v>2.21</v>
      </c>
      <c r="O131" s="78">
        <f t="shared" si="3"/>
        <v>33.704999999999998</v>
      </c>
      <c r="P131" s="78">
        <v>33.71</v>
      </c>
      <c r="Q131" s="77">
        <v>33.75</v>
      </c>
      <c r="R131" s="124"/>
      <c r="S131" s="88"/>
      <c r="T131" s="50">
        <f>SUM(H111:H131)</f>
        <v>1610.4100000000003</v>
      </c>
      <c r="U131" s="50">
        <f>SUM(K111:K131)</f>
        <v>1757</v>
      </c>
      <c r="V131" s="50">
        <f>SUM(N111:N131)</f>
        <v>228.44000000000003</v>
      </c>
      <c r="W131" s="50">
        <f>149.8+59.92+460.66+29.96+520.57+119.84+217.21+539.3+149.8+22.47+48.69+134.82+164.78+108.61+11.24+318.33+127.33+52.44+108.61+112.35+33.71</f>
        <v>3490.4400000000005</v>
      </c>
      <c r="X131" s="89">
        <f>SUM(Q111:Q131)</f>
        <v>3493</v>
      </c>
      <c r="Y131" s="85">
        <v>3493</v>
      </c>
      <c r="Z131" s="86"/>
    </row>
    <row r="132" spans="1:26" x14ac:dyDescent="0.4">
      <c r="A132" s="83">
        <v>128</v>
      </c>
      <c r="B132" s="32" t="s">
        <v>4004</v>
      </c>
      <c r="C132" s="82" t="s">
        <v>3267</v>
      </c>
      <c r="D132" s="81" t="s">
        <v>3115</v>
      </c>
      <c r="E132" s="5" t="s">
        <v>3747</v>
      </c>
      <c r="F132" s="5" t="s">
        <v>1309</v>
      </c>
      <c r="G132" s="3" t="s">
        <v>3464</v>
      </c>
      <c r="H132" s="7">
        <v>127.34</v>
      </c>
      <c r="I132" s="80">
        <v>8.34</v>
      </c>
      <c r="J132" s="33">
        <v>7</v>
      </c>
      <c r="K132" s="78">
        <f t="shared" si="4"/>
        <v>24.5</v>
      </c>
      <c r="L132" s="77">
        <f t="shared" si="5"/>
        <v>1.7150000000000001</v>
      </c>
      <c r="M132" s="77">
        <f>24.5+1.72</f>
        <v>26.22</v>
      </c>
      <c r="N132" s="79">
        <v>10.06</v>
      </c>
      <c r="O132" s="78">
        <f t="shared" si="3"/>
        <v>153.55500000000001</v>
      </c>
      <c r="P132" s="78">
        <v>153.56</v>
      </c>
      <c r="Q132" s="77">
        <v>153.75</v>
      </c>
      <c r="R132" s="124"/>
      <c r="S132" s="88"/>
      <c r="T132" s="64"/>
      <c r="U132" s="64"/>
      <c r="V132" s="64"/>
      <c r="W132" s="64"/>
      <c r="X132" s="64"/>
      <c r="Y132" s="64"/>
      <c r="Z132" s="86"/>
    </row>
    <row r="133" spans="1:26" x14ac:dyDescent="0.4">
      <c r="A133" s="83">
        <v>129</v>
      </c>
      <c r="B133" s="32" t="s">
        <v>4004</v>
      </c>
      <c r="C133" s="82" t="s">
        <v>3268</v>
      </c>
      <c r="D133" s="81" t="s">
        <v>737</v>
      </c>
      <c r="E133" s="5" t="s">
        <v>2258</v>
      </c>
      <c r="F133" s="5" t="s">
        <v>738</v>
      </c>
      <c r="G133" s="3" t="s">
        <v>18</v>
      </c>
      <c r="H133" s="7">
        <v>0</v>
      </c>
      <c r="I133" s="80">
        <v>0</v>
      </c>
      <c r="J133" s="33">
        <v>10</v>
      </c>
      <c r="K133" s="78">
        <f t="shared" si="4"/>
        <v>35</v>
      </c>
      <c r="L133" s="77">
        <f t="shared" si="5"/>
        <v>2.4500000000000002</v>
      </c>
      <c r="M133" s="77">
        <f>35+2.45</f>
        <v>37.450000000000003</v>
      </c>
      <c r="N133" s="79">
        <v>2.4500000000000002</v>
      </c>
      <c r="O133" s="78">
        <f t="shared" ref="O133:O196" si="6">H133+K133+L133</f>
        <v>37.450000000000003</v>
      </c>
      <c r="P133" s="78">
        <v>37.450000000000003</v>
      </c>
      <c r="Q133" s="77">
        <v>37.5</v>
      </c>
      <c r="R133" s="124"/>
      <c r="S133" s="88"/>
      <c r="T133" s="64"/>
      <c r="U133" s="64"/>
      <c r="V133" s="64"/>
      <c r="W133" s="64"/>
      <c r="X133" s="64"/>
      <c r="Y133" s="64"/>
      <c r="Z133" s="86"/>
    </row>
    <row r="134" spans="1:26" x14ac:dyDescent="0.4">
      <c r="A134" s="83">
        <v>130</v>
      </c>
      <c r="B134" s="32" t="s">
        <v>4004</v>
      </c>
      <c r="C134" s="82" t="s">
        <v>3269</v>
      </c>
      <c r="D134" s="81" t="s">
        <v>71</v>
      </c>
      <c r="E134" s="5" t="s">
        <v>72</v>
      </c>
      <c r="F134" s="5" t="s">
        <v>73</v>
      </c>
      <c r="G134" s="3" t="s">
        <v>18</v>
      </c>
      <c r="H134" s="7">
        <v>0</v>
      </c>
      <c r="I134" s="80">
        <v>0</v>
      </c>
      <c r="J134" s="33">
        <v>24</v>
      </c>
      <c r="K134" s="78">
        <f t="shared" ref="K134:K197" si="7">J134*3.5</f>
        <v>84</v>
      </c>
      <c r="L134" s="77">
        <f t="shared" ref="L134:L197" si="8">K134*7%</f>
        <v>5.8800000000000008</v>
      </c>
      <c r="M134" s="77">
        <f>84+5.88</f>
        <v>89.88</v>
      </c>
      <c r="N134" s="79">
        <v>5.88</v>
      </c>
      <c r="O134" s="78">
        <f t="shared" si="6"/>
        <v>89.88</v>
      </c>
      <c r="P134" s="78">
        <v>89.88</v>
      </c>
      <c r="Q134" s="77">
        <v>90</v>
      </c>
      <c r="R134" s="124"/>
      <c r="S134" s="88"/>
      <c r="T134" s="64"/>
      <c r="U134" s="64"/>
      <c r="V134" s="64"/>
      <c r="W134" s="64"/>
      <c r="X134" s="64"/>
      <c r="Y134" s="64"/>
      <c r="Z134" s="86"/>
    </row>
    <row r="135" spans="1:26" x14ac:dyDescent="0.4">
      <c r="A135" s="83">
        <v>131</v>
      </c>
      <c r="B135" s="32" t="s">
        <v>4004</v>
      </c>
      <c r="C135" s="82" t="s">
        <v>3270</v>
      </c>
      <c r="D135" s="81" t="s">
        <v>2148</v>
      </c>
      <c r="E135" s="5" t="s">
        <v>2149</v>
      </c>
      <c r="F135" s="5" t="s">
        <v>2270</v>
      </c>
      <c r="G135" s="3" t="s">
        <v>18</v>
      </c>
      <c r="H135" s="7">
        <v>0</v>
      </c>
      <c r="I135" s="80">
        <v>0</v>
      </c>
      <c r="J135" s="33">
        <v>476</v>
      </c>
      <c r="K135" s="78">
        <f t="shared" si="7"/>
        <v>1666</v>
      </c>
      <c r="L135" s="77">
        <f t="shared" si="8"/>
        <v>116.62</v>
      </c>
      <c r="M135" s="77">
        <f>1666+116.62</f>
        <v>1782.62</v>
      </c>
      <c r="N135" s="79">
        <v>116.62</v>
      </c>
      <c r="O135" s="78">
        <f t="shared" si="6"/>
        <v>1782.62</v>
      </c>
      <c r="P135" s="78">
        <v>1782.62</v>
      </c>
      <c r="Q135" s="77">
        <v>1782.75</v>
      </c>
      <c r="R135" s="124"/>
      <c r="S135" s="124"/>
      <c r="T135" s="64"/>
      <c r="U135" s="64"/>
      <c r="V135" s="64"/>
      <c r="W135" s="64"/>
      <c r="X135" s="64"/>
      <c r="Y135" s="64"/>
      <c r="Z135" s="86"/>
    </row>
    <row r="136" spans="1:26" x14ac:dyDescent="0.4">
      <c r="A136" s="83">
        <v>132</v>
      </c>
      <c r="B136" s="32" t="s">
        <v>4004</v>
      </c>
      <c r="C136" s="82" t="s">
        <v>3271</v>
      </c>
      <c r="D136" s="81" t="s">
        <v>762</v>
      </c>
      <c r="E136" s="5" t="s">
        <v>3577</v>
      </c>
      <c r="F136" s="5" t="s">
        <v>763</v>
      </c>
      <c r="G136" s="3" t="s">
        <v>18</v>
      </c>
      <c r="H136" s="7">
        <v>0</v>
      </c>
      <c r="I136" s="80">
        <v>0</v>
      </c>
      <c r="J136" s="33">
        <v>20</v>
      </c>
      <c r="K136" s="78">
        <f t="shared" si="7"/>
        <v>70</v>
      </c>
      <c r="L136" s="77">
        <f t="shared" si="8"/>
        <v>4.9000000000000004</v>
      </c>
      <c r="M136" s="77">
        <f>70+4.9</f>
        <v>74.900000000000006</v>
      </c>
      <c r="N136" s="79">
        <v>4.9000000000000004</v>
      </c>
      <c r="O136" s="78">
        <f t="shared" si="6"/>
        <v>74.900000000000006</v>
      </c>
      <c r="P136" s="78">
        <v>74.900000000000006</v>
      </c>
      <c r="Q136" s="77">
        <v>75</v>
      </c>
      <c r="R136" s="124"/>
      <c r="S136" s="124"/>
      <c r="T136" s="64"/>
      <c r="U136" s="64"/>
      <c r="V136" s="64"/>
      <c r="W136" s="64"/>
      <c r="X136" s="64"/>
      <c r="Y136" s="64"/>
      <c r="Z136" s="86"/>
    </row>
    <row r="137" spans="1:26" x14ac:dyDescent="0.4">
      <c r="A137" s="83">
        <v>133</v>
      </c>
      <c r="B137" s="32" t="s">
        <v>4004</v>
      </c>
      <c r="C137" s="82" t="s">
        <v>3272</v>
      </c>
      <c r="D137" s="81" t="s">
        <v>745</v>
      </c>
      <c r="E137" s="5" t="s">
        <v>746</v>
      </c>
      <c r="F137" s="5" t="s">
        <v>747</v>
      </c>
      <c r="G137" s="11" t="s">
        <v>18</v>
      </c>
      <c r="H137" s="7">
        <v>0</v>
      </c>
      <c r="I137" s="80">
        <v>0</v>
      </c>
      <c r="J137" s="33">
        <v>2</v>
      </c>
      <c r="K137" s="78">
        <f t="shared" si="7"/>
        <v>7</v>
      </c>
      <c r="L137" s="77">
        <f t="shared" si="8"/>
        <v>0.49000000000000005</v>
      </c>
      <c r="M137" s="77">
        <f>7+0.49</f>
        <v>7.49</v>
      </c>
      <c r="N137" s="79">
        <v>0.49</v>
      </c>
      <c r="O137" s="78">
        <f t="shared" si="6"/>
        <v>7.49</v>
      </c>
      <c r="P137" s="78">
        <v>7.49</v>
      </c>
      <c r="Q137" s="77">
        <v>7.5</v>
      </c>
      <c r="R137" s="124"/>
      <c r="S137" s="124"/>
      <c r="T137" s="64"/>
      <c r="U137" s="64"/>
      <c r="V137" s="64"/>
      <c r="W137" s="64"/>
      <c r="X137" s="64"/>
      <c r="Y137" s="64"/>
      <c r="Z137" s="86"/>
    </row>
    <row r="138" spans="1:26" x14ac:dyDescent="0.4">
      <c r="A138" s="83">
        <v>134</v>
      </c>
      <c r="B138" s="32" t="s">
        <v>4004</v>
      </c>
      <c r="C138" s="82" t="s">
        <v>3273</v>
      </c>
      <c r="D138" s="81" t="s">
        <v>742</v>
      </c>
      <c r="E138" s="5" t="s">
        <v>743</v>
      </c>
      <c r="F138" s="5" t="s">
        <v>744</v>
      </c>
      <c r="G138" s="11" t="s">
        <v>18</v>
      </c>
      <c r="H138" s="7">
        <v>0</v>
      </c>
      <c r="I138" s="80">
        <v>0</v>
      </c>
      <c r="J138" s="33">
        <v>9</v>
      </c>
      <c r="K138" s="78">
        <f t="shared" si="7"/>
        <v>31.5</v>
      </c>
      <c r="L138" s="77">
        <f t="shared" si="8"/>
        <v>2.2050000000000001</v>
      </c>
      <c r="M138" s="77">
        <f>31.5+2.21</f>
        <v>33.71</v>
      </c>
      <c r="N138" s="79">
        <v>2.21</v>
      </c>
      <c r="O138" s="78">
        <f t="shared" si="6"/>
        <v>33.704999999999998</v>
      </c>
      <c r="P138" s="78">
        <v>33.71</v>
      </c>
      <c r="Q138" s="77">
        <v>33.75</v>
      </c>
      <c r="R138" s="124"/>
      <c r="S138" s="124"/>
      <c r="T138" s="64"/>
      <c r="U138" s="64"/>
      <c r="V138" s="64"/>
      <c r="W138" s="64"/>
      <c r="X138" s="64"/>
      <c r="Y138" s="64"/>
      <c r="Z138" s="86"/>
    </row>
    <row r="139" spans="1:26" x14ac:dyDescent="0.4">
      <c r="A139" s="83">
        <v>135</v>
      </c>
      <c r="B139" s="32" t="s">
        <v>4004</v>
      </c>
      <c r="C139" s="82" t="s">
        <v>3274</v>
      </c>
      <c r="D139" s="81" t="s">
        <v>735</v>
      </c>
      <c r="E139" s="5" t="s">
        <v>2188</v>
      </c>
      <c r="F139" s="5" t="s">
        <v>736</v>
      </c>
      <c r="G139" s="11" t="s">
        <v>18</v>
      </c>
      <c r="H139" s="7">
        <v>0</v>
      </c>
      <c r="I139" s="80">
        <v>0</v>
      </c>
      <c r="J139" s="33">
        <v>50</v>
      </c>
      <c r="K139" s="78">
        <f t="shared" si="7"/>
        <v>175</v>
      </c>
      <c r="L139" s="77">
        <f t="shared" si="8"/>
        <v>12.250000000000002</v>
      </c>
      <c r="M139" s="77">
        <f>175+12.25</f>
        <v>187.25</v>
      </c>
      <c r="N139" s="79">
        <v>12.25</v>
      </c>
      <c r="O139" s="78">
        <f t="shared" si="6"/>
        <v>187.25</v>
      </c>
      <c r="P139" s="78">
        <v>187.25</v>
      </c>
      <c r="Q139" s="77">
        <v>187.25</v>
      </c>
      <c r="R139" s="124"/>
      <c r="S139" s="124"/>
      <c r="T139" s="64"/>
      <c r="U139" s="64"/>
      <c r="V139" s="64"/>
      <c r="W139" s="64"/>
      <c r="X139" s="64"/>
      <c r="Y139" s="64"/>
      <c r="Z139" s="86"/>
    </row>
    <row r="140" spans="1:26" x14ac:dyDescent="0.4">
      <c r="A140" s="83">
        <v>136</v>
      </c>
      <c r="B140" s="32" t="s">
        <v>4004</v>
      </c>
      <c r="C140" s="82" t="s">
        <v>3275</v>
      </c>
      <c r="D140" s="81" t="s">
        <v>3582</v>
      </c>
      <c r="E140" s="5" t="s">
        <v>3583</v>
      </c>
      <c r="F140" s="5" t="s">
        <v>3584</v>
      </c>
      <c r="G140" s="3" t="s">
        <v>18</v>
      </c>
      <c r="H140" s="7">
        <v>0</v>
      </c>
      <c r="I140" s="80">
        <v>0</v>
      </c>
      <c r="J140" s="33">
        <v>5</v>
      </c>
      <c r="K140" s="78">
        <f t="shared" si="7"/>
        <v>17.5</v>
      </c>
      <c r="L140" s="77">
        <f t="shared" si="8"/>
        <v>1.2250000000000001</v>
      </c>
      <c r="M140" s="77">
        <f>17.5+1.23</f>
        <v>18.73</v>
      </c>
      <c r="N140" s="79">
        <v>1.23</v>
      </c>
      <c r="O140" s="78">
        <f t="shared" si="6"/>
        <v>18.725000000000001</v>
      </c>
      <c r="P140" s="78">
        <v>18.73</v>
      </c>
      <c r="Q140" s="77">
        <v>18.75</v>
      </c>
      <c r="R140" s="124"/>
      <c r="S140" s="124"/>
      <c r="T140" s="64"/>
      <c r="U140" s="64"/>
      <c r="V140" s="64"/>
      <c r="W140" s="64"/>
      <c r="X140" s="64"/>
      <c r="Y140" s="64"/>
      <c r="Z140" s="86"/>
    </row>
    <row r="141" spans="1:26" x14ac:dyDescent="0.4">
      <c r="A141" s="83">
        <v>137</v>
      </c>
      <c r="B141" s="32" t="s">
        <v>4004</v>
      </c>
      <c r="C141" s="82" t="s">
        <v>3276</v>
      </c>
      <c r="D141" s="81" t="s">
        <v>89</v>
      </c>
      <c r="E141" s="5" t="s">
        <v>2174</v>
      </c>
      <c r="F141" s="5" t="s">
        <v>90</v>
      </c>
      <c r="G141" s="3" t="s">
        <v>18</v>
      </c>
      <c r="H141" s="7">
        <v>0</v>
      </c>
      <c r="I141" s="80">
        <v>0</v>
      </c>
      <c r="J141" s="33">
        <v>27</v>
      </c>
      <c r="K141" s="78">
        <f t="shared" si="7"/>
        <v>94.5</v>
      </c>
      <c r="L141" s="77">
        <f t="shared" si="8"/>
        <v>6.6150000000000002</v>
      </c>
      <c r="M141" s="77">
        <f>94.5+6.62</f>
        <v>101.12</v>
      </c>
      <c r="N141" s="79">
        <v>6.62</v>
      </c>
      <c r="O141" s="78">
        <f t="shared" si="6"/>
        <v>101.11499999999999</v>
      </c>
      <c r="P141" s="78">
        <v>101.12</v>
      </c>
      <c r="Q141" s="77">
        <v>101.25</v>
      </c>
      <c r="R141" s="124"/>
      <c r="S141" s="124"/>
      <c r="T141" s="64"/>
      <c r="U141" s="64"/>
      <c r="V141" s="64"/>
      <c r="W141" s="64"/>
      <c r="X141" s="64"/>
      <c r="Y141" s="64"/>
      <c r="Z141" s="86"/>
    </row>
    <row r="142" spans="1:26" x14ac:dyDescent="0.4">
      <c r="A142" s="83">
        <v>138</v>
      </c>
      <c r="B142" s="32" t="s">
        <v>4004</v>
      </c>
      <c r="C142" s="82" t="s">
        <v>3277</v>
      </c>
      <c r="D142" s="81" t="s">
        <v>2169</v>
      </c>
      <c r="E142" s="5" t="s">
        <v>2358</v>
      </c>
      <c r="F142" s="5" t="s">
        <v>2359</v>
      </c>
      <c r="G142" s="3" t="s">
        <v>18</v>
      </c>
      <c r="H142" s="7">
        <v>0</v>
      </c>
      <c r="I142" s="80">
        <v>0</v>
      </c>
      <c r="J142" s="33">
        <v>33</v>
      </c>
      <c r="K142" s="78">
        <f t="shared" si="7"/>
        <v>115.5</v>
      </c>
      <c r="L142" s="77">
        <f t="shared" si="8"/>
        <v>8.0850000000000009</v>
      </c>
      <c r="M142" s="77">
        <f>115.5+8.09</f>
        <v>123.59</v>
      </c>
      <c r="N142" s="79">
        <v>8.09</v>
      </c>
      <c r="O142" s="78">
        <f t="shared" si="6"/>
        <v>123.58500000000001</v>
      </c>
      <c r="P142" s="78">
        <v>123.59</v>
      </c>
      <c r="Q142" s="77">
        <v>123.75</v>
      </c>
      <c r="R142" s="124"/>
      <c r="S142" s="124"/>
      <c r="T142" s="64"/>
      <c r="U142" s="64"/>
      <c r="V142" s="64"/>
      <c r="W142" s="64"/>
      <c r="X142" s="64"/>
      <c r="Y142" s="64"/>
      <c r="Z142" s="86"/>
    </row>
    <row r="143" spans="1:26" x14ac:dyDescent="0.4">
      <c r="A143" s="83">
        <v>139</v>
      </c>
      <c r="B143" s="32" t="s">
        <v>4004</v>
      </c>
      <c r="C143" s="82" t="s">
        <v>3278</v>
      </c>
      <c r="D143" s="81" t="s">
        <v>953</v>
      </c>
      <c r="E143" s="5" t="s">
        <v>3741</v>
      </c>
      <c r="F143" s="5" t="s">
        <v>954</v>
      </c>
      <c r="G143" s="3" t="s">
        <v>3465</v>
      </c>
      <c r="H143" s="7">
        <v>116.1</v>
      </c>
      <c r="I143" s="80">
        <v>7.6</v>
      </c>
      <c r="J143" s="33">
        <v>38</v>
      </c>
      <c r="K143" s="78">
        <f t="shared" si="7"/>
        <v>133</v>
      </c>
      <c r="L143" s="77">
        <f t="shared" si="8"/>
        <v>9.31</v>
      </c>
      <c r="M143" s="77">
        <f>133+9.31</f>
        <v>142.31</v>
      </c>
      <c r="N143" s="79">
        <v>16.91</v>
      </c>
      <c r="O143" s="78">
        <f t="shared" si="6"/>
        <v>258.40999999999997</v>
      </c>
      <c r="P143" s="78">
        <v>258.41000000000003</v>
      </c>
      <c r="Q143" s="77">
        <v>258.5</v>
      </c>
      <c r="R143" s="124"/>
      <c r="S143" s="124"/>
      <c r="Z143" s="86"/>
    </row>
    <row r="144" spans="1:26" x14ac:dyDescent="0.4">
      <c r="A144" s="83">
        <v>140</v>
      </c>
      <c r="B144" s="32" t="s">
        <v>4004</v>
      </c>
      <c r="C144" s="82" t="s">
        <v>3279</v>
      </c>
      <c r="D144" s="81" t="s">
        <v>808</v>
      </c>
      <c r="E144" s="5" t="s">
        <v>809</v>
      </c>
      <c r="F144" s="5" t="s">
        <v>810</v>
      </c>
      <c r="G144" s="11" t="s">
        <v>18</v>
      </c>
      <c r="H144" s="154">
        <v>0</v>
      </c>
      <c r="I144" s="80">
        <v>0</v>
      </c>
      <c r="J144" s="33">
        <v>64</v>
      </c>
      <c r="K144" s="78">
        <f t="shared" si="7"/>
        <v>224</v>
      </c>
      <c r="L144" s="77">
        <f t="shared" si="8"/>
        <v>15.680000000000001</v>
      </c>
      <c r="M144" s="77">
        <f>224+15.68</f>
        <v>239.68</v>
      </c>
      <c r="N144" s="79">
        <v>15.68</v>
      </c>
      <c r="O144" s="78">
        <f t="shared" si="6"/>
        <v>239.68</v>
      </c>
      <c r="P144" s="78">
        <v>239.68</v>
      </c>
      <c r="Q144" s="77">
        <v>239.68</v>
      </c>
      <c r="R144" s="124"/>
      <c r="S144" s="124"/>
      <c r="T144" s="50">
        <f>SUM(H132:H144)</f>
        <v>243.44</v>
      </c>
      <c r="U144" s="50">
        <f>SUM(K132:K144)</f>
        <v>2677.5</v>
      </c>
      <c r="V144" s="50">
        <f>SUM(N132:N144)</f>
        <v>203.39000000000001</v>
      </c>
      <c r="W144" s="50">
        <f>153.56+37.45+89.88+1782.62+74.9+7.49+33.71+187.25+18.73+101.12+123.59+258.41+239.68</f>
        <v>3108.3899999999994</v>
      </c>
      <c r="X144" s="89">
        <f>SUM(Q132:Q144)</f>
        <v>3109.43</v>
      </c>
      <c r="Y144" s="85">
        <v>3109.43</v>
      </c>
      <c r="Z144" s="86"/>
    </row>
    <row r="145" spans="1:26" x14ac:dyDescent="0.4">
      <c r="A145" s="83">
        <v>141</v>
      </c>
      <c r="B145" s="32" t="s">
        <v>4005</v>
      </c>
      <c r="C145" s="82" t="s">
        <v>3280</v>
      </c>
      <c r="D145" s="81" t="s">
        <v>1007</v>
      </c>
      <c r="E145" s="5" t="s">
        <v>1003</v>
      </c>
      <c r="F145" s="5" t="s">
        <v>1008</v>
      </c>
      <c r="G145" s="3" t="s">
        <v>18</v>
      </c>
      <c r="H145" s="7">
        <v>0</v>
      </c>
      <c r="I145" s="80">
        <v>0</v>
      </c>
      <c r="J145" s="33">
        <v>43</v>
      </c>
      <c r="K145" s="78">
        <f t="shared" si="7"/>
        <v>150.5</v>
      </c>
      <c r="L145" s="77">
        <f t="shared" si="8"/>
        <v>10.535</v>
      </c>
      <c r="M145" s="77">
        <f>150.5+10.54</f>
        <v>161.04</v>
      </c>
      <c r="N145" s="79">
        <v>10.54</v>
      </c>
      <c r="O145" s="78">
        <f t="shared" si="6"/>
        <v>161.035</v>
      </c>
      <c r="P145" s="78">
        <v>161.04</v>
      </c>
      <c r="Q145" s="77">
        <v>161.25</v>
      </c>
      <c r="R145" s="124"/>
      <c r="S145" s="69"/>
      <c r="T145" s="64"/>
      <c r="U145" s="64"/>
      <c r="V145" s="64"/>
      <c r="W145" s="64"/>
      <c r="X145" s="64"/>
      <c r="Y145" s="64"/>
      <c r="Z145" s="86"/>
    </row>
    <row r="146" spans="1:26" x14ac:dyDescent="0.4">
      <c r="A146" s="83">
        <v>142</v>
      </c>
      <c r="B146" s="32" t="s">
        <v>4005</v>
      </c>
      <c r="C146" s="82" t="s">
        <v>3281</v>
      </c>
      <c r="D146" s="81" t="s">
        <v>1005</v>
      </c>
      <c r="E146" s="5" t="s">
        <v>3077</v>
      </c>
      <c r="F146" s="5" t="s">
        <v>1006</v>
      </c>
      <c r="G146" s="3" t="s">
        <v>18</v>
      </c>
      <c r="H146" s="7">
        <v>0</v>
      </c>
      <c r="I146" s="80">
        <v>0</v>
      </c>
      <c r="J146" s="33">
        <v>13</v>
      </c>
      <c r="K146" s="78">
        <f t="shared" si="7"/>
        <v>45.5</v>
      </c>
      <c r="L146" s="77">
        <f t="shared" si="8"/>
        <v>3.1850000000000005</v>
      </c>
      <c r="M146" s="77">
        <f>45.5+3.19</f>
        <v>48.69</v>
      </c>
      <c r="N146" s="79">
        <v>3.19</v>
      </c>
      <c r="O146" s="78">
        <f t="shared" si="6"/>
        <v>48.685000000000002</v>
      </c>
      <c r="P146" s="78">
        <v>48.69</v>
      </c>
      <c r="Q146" s="77">
        <v>48.75</v>
      </c>
      <c r="R146" s="124"/>
      <c r="S146" s="69"/>
      <c r="T146" s="64"/>
      <c r="U146" s="64"/>
      <c r="V146" s="64"/>
      <c r="W146" s="64"/>
      <c r="X146" s="64"/>
      <c r="Y146" s="64"/>
      <c r="Z146" s="86"/>
    </row>
    <row r="147" spans="1:26" x14ac:dyDescent="0.4">
      <c r="A147" s="83">
        <v>143</v>
      </c>
      <c r="B147" s="32" t="s">
        <v>4005</v>
      </c>
      <c r="C147" s="82" t="s">
        <v>3282</v>
      </c>
      <c r="D147" s="81" t="s">
        <v>976</v>
      </c>
      <c r="E147" s="5" t="s">
        <v>974</v>
      </c>
      <c r="F147" s="5" t="s">
        <v>977</v>
      </c>
      <c r="G147" s="3" t="s">
        <v>3477</v>
      </c>
      <c r="H147" s="7">
        <v>11.24</v>
      </c>
      <c r="I147" s="80">
        <v>0.74</v>
      </c>
      <c r="J147" s="33">
        <v>1</v>
      </c>
      <c r="K147" s="78">
        <f t="shared" si="7"/>
        <v>3.5</v>
      </c>
      <c r="L147" s="77">
        <f t="shared" si="8"/>
        <v>0.24500000000000002</v>
      </c>
      <c r="M147" s="77">
        <f>3.5+0.25</f>
        <v>3.75</v>
      </c>
      <c r="N147" s="79">
        <v>0.99</v>
      </c>
      <c r="O147" s="78">
        <f t="shared" si="6"/>
        <v>14.984999999999999</v>
      </c>
      <c r="P147" s="78">
        <v>14.99</v>
      </c>
      <c r="Q147" s="77">
        <v>15</v>
      </c>
      <c r="R147" s="124"/>
      <c r="S147" s="69"/>
      <c r="T147" s="64"/>
      <c r="U147" s="64"/>
      <c r="V147" s="64"/>
      <c r="W147" s="64"/>
      <c r="X147" s="64"/>
      <c r="Y147" s="64"/>
      <c r="Z147" s="86"/>
    </row>
    <row r="148" spans="1:26" x14ac:dyDescent="0.4">
      <c r="A148" s="83">
        <v>144</v>
      </c>
      <c r="B148" s="32" t="s">
        <v>4005</v>
      </c>
      <c r="C148" s="82" t="s">
        <v>3283</v>
      </c>
      <c r="D148" s="81" t="s">
        <v>973</v>
      </c>
      <c r="E148" s="5" t="s">
        <v>974</v>
      </c>
      <c r="F148" s="5" t="s">
        <v>975</v>
      </c>
      <c r="G148" s="3" t="s">
        <v>3464</v>
      </c>
      <c r="H148" s="7">
        <v>202.25</v>
      </c>
      <c r="I148" s="80">
        <v>13.25</v>
      </c>
      <c r="J148" s="33">
        <v>10</v>
      </c>
      <c r="K148" s="78">
        <f t="shared" si="7"/>
        <v>35</v>
      </c>
      <c r="L148" s="77">
        <f t="shared" si="8"/>
        <v>2.4500000000000002</v>
      </c>
      <c r="M148" s="77">
        <f>35+2.45</f>
        <v>37.450000000000003</v>
      </c>
      <c r="N148" s="79">
        <v>15.7</v>
      </c>
      <c r="O148" s="78">
        <f t="shared" si="6"/>
        <v>239.7</v>
      </c>
      <c r="P148" s="78">
        <v>239.7</v>
      </c>
      <c r="Q148" s="77">
        <v>239.75</v>
      </c>
      <c r="R148" s="124"/>
      <c r="S148" s="69"/>
      <c r="T148" s="64"/>
      <c r="U148" s="64"/>
      <c r="V148" s="64"/>
      <c r="W148" s="64"/>
      <c r="X148" s="64"/>
      <c r="Y148" s="64"/>
      <c r="Z148" s="86"/>
    </row>
    <row r="149" spans="1:26" x14ac:dyDescent="0.4">
      <c r="A149" s="83">
        <v>145</v>
      </c>
      <c r="B149" s="32" t="s">
        <v>4005</v>
      </c>
      <c r="C149" s="82" t="s">
        <v>3284</v>
      </c>
      <c r="D149" s="81" t="s">
        <v>990</v>
      </c>
      <c r="E149" s="5" t="s">
        <v>991</v>
      </c>
      <c r="F149" s="5" t="s">
        <v>2296</v>
      </c>
      <c r="G149" s="3" t="s">
        <v>3465</v>
      </c>
      <c r="H149" s="7">
        <v>22.47</v>
      </c>
      <c r="I149" s="80">
        <v>1.47</v>
      </c>
      <c r="J149" s="33">
        <v>9</v>
      </c>
      <c r="K149" s="78">
        <f t="shared" si="7"/>
        <v>31.5</v>
      </c>
      <c r="L149" s="77">
        <f t="shared" si="8"/>
        <v>2.2050000000000001</v>
      </c>
      <c r="M149" s="77">
        <f>31.5+2.21</f>
        <v>33.71</v>
      </c>
      <c r="N149" s="79">
        <v>3.68</v>
      </c>
      <c r="O149" s="78">
        <f t="shared" si="6"/>
        <v>56.174999999999997</v>
      </c>
      <c r="P149" s="78">
        <v>56.18</v>
      </c>
      <c r="Q149" s="77">
        <v>56.25</v>
      </c>
      <c r="R149" s="124"/>
      <c r="S149" s="69"/>
      <c r="T149" s="64"/>
      <c r="U149" s="64"/>
      <c r="V149" s="64"/>
      <c r="W149" s="64"/>
      <c r="X149" s="64"/>
      <c r="Y149" s="64"/>
      <c r="Z149" s="86"/>
    </row>
    <row r="150" spans="1:26" x14ac:dyDescent="0.4">
      <c r="A150" s="83">
        <v>146</v>
      </c>
      <c r="B150" s="32" t="s">
        <v>4005</v>
      </c>
      <c r="C150" s="82" t="s">
        <v>3285</v>
      </c>
      <c r="D150" s="81" t="s">
        <v>1196</v>
      </c>
      <c r="E150" s="5" t="s">
        <v>1197</v>
      </c>
      <c r="F150" s="5" t="s">
        <v>1198</v>
      </c>
      <c r="G150" s="3" t="s">
        <v>18</v>
      </c>
      <c r="H150" s="7">
        <v>0</v>
      </c>
      <c r="I150" s="80">
        <v>0</v>
      </c>
      <c r="J150" s="33">
        <v>19</v>
      </c>
      <c r="K150" s="78">
        <f t="shared" si="7"/>
        <v>66.5</v>
      </c>
      <c r="L150" s="77">
        <f t="shared" si="8"/>
        <v>4.6550000000000002</v>
      </c>
      <c r="M150" s="77">
        <f>66.5+4.66</f>
        <v>71.16</v>
      </c>
      <c r="N150" s="79">
        <v>4.66</v>
      </c>
      <c r="O150" s="78">
        <f t="shared" si="6"/>
        <v>71.155000000000001</v>
      </c>
      <c r="P150" s="78">
        <v>71.16</v>
      </c>
      <c r="Q150" s="77">
        <v>71.25</v>
      </c>
      <c r="R150" s="124"/>
      <c r="S150" s="69"/>
      <c r="T150" s="64"/>
      <c r="U150" s="64"/>
      <c r="V150" s="64"/>
      <c r="W150" s="64"/>
      <c r="X150" s="64"/>
      <c r="Y150" s="64"/>
      <c r="Z150" s="86"/>
    </row>
    <row r="151" spans="1:26" x14ac:dyDescent="0.4">
      <c r="A151" s="83">
        <v>147</v>
      </c>
      <c r="B151" s="32" t="s">
        <v>4005</v>
      </c>
      <c r="C151" s="82" t="s">
        <v>3286</v>
      </c>
      <c r="D151" s="81" t="s">
        <v>995</v>
      </c>
      <c r="E151" s="5" t="s">
        <v>996</v>
      </c>
      <c r="F151" s="5" t="s">
        <v>997</v>
      </c>
      <c r="G151" s="11" t="s">
        <v>3471</v>
      </c>
      <c r="H151" s="7">
        <v>131.08000000000001</v>
      </c>
      <c r="I151" s="80">
        <v>8.58</v>
      </c>
      <c r="J151" s="33">
        <v>24</v>
      </c>
      <c r="K151" s="78">
        <f t="shared" si="7"/>
        <v>84</v>
      </c>
      <c r="L151" s="77">
        <f t="shared" si="8"/>
        <v>5.8800000000000008</v>
      </c>
      <c r="M151" s="77">
        <f>84+5.88</f>
        <v>89.88</v>
      </c>
      <c r="N151" s="79">
        <v>14.46</v>
      </c>
      <c r="O151" s="78">
        <f t="shared" si="6"/>
        <v>220.96</v>
      </c>
      <c r="P151" s="78">
        <v>220.96</v>
      </c>
      <c r="Q151" s="77">
        <v>221</v>
      </c>
      <c r="R151" s="124"/>
      <c r="S151" s="69"/>
      <c r="T151" s="64"/>
      <c r="U151" s="64"/>
      <c r="V151" s="64"/>
      <c r="W151" s="64"/>
      <c r="X151" s="64"/>
      <c r="Y151" s="64"/>
      <c r="Z151" s="86"/>
    </row>
    <row r="152" spans="1:26" x14ac:dyDescent="0.4">
      <c r="A152" s="83">
        <v>148</v>
      </c>
      <c r="B152" s="32" t="s">
        <v>4005</v>
      </c>
      <c r="C152" s="82" t="s">
        <v>3287</v>
      </c>
      <c r="D152" s="81" t="s">
        <v>518</v>
      </c>
      <c r="E152" s="5" t="s">
        <v>516</v>
      </c>
      <c r="F152" s="5" t="s">
        <v>519</v>
      </c>
      <c r="G152" s="3" t="s">
        <v>18</v>
      </c>
      <c r="H152" s="7">
        <v>0</v>
      </c>
      <c r="I152" s="80">
        <v>0</v>
      </c>
      <c r="J152" s="33">
        <v>10</v>
      </c>
      <c r="K152" s="78">
        <f t="shared" si="7"/>
        <v>35</v>
      </c>
      <c r="L152" s="77">
        <f t="shared" si="8"/>
        <v>2.4500000000000002</v>
      </c>
      <c r="M152" s="77">
        <f>35+2.45</f>
        <v>37.450000000000003</v>
      </c>
      <c r="N152" s="79">
        <v>2.4500000000000002</v>
      </c>
      <c r="O152" s="78">
        <f t="shared" si="6"/>
        <v>37.450000000000003</v>
      </c>
      <c r="P152" s="78">
        <v>37.450000000000003</v>
      </c>
      <c r="Q152" s="77">
        <v>37.5</v>
      </c>
      <c r="R152" s="124"/>
      <c r="S152" s="69"/>
      <c r="T152" s="64"/>
      <c r="U152" s="64"/>
      <c r="V152" s="64"/>
      <c r="W152" s="64"/>
      <c r="X152" s="64"/>
      <c r="Y152" s="64"/>
      <c r="Z152" s="86"/>
    </row>
    <row r="153" spans="1:26" x14ac:dyDescent="0.4">
      <c r="A153" s="83">
        <v>149</v>
      </c>
      <c r="B153" s="32" t="s">
        <v>4005</v>
      </c>
      <c r="C153" s="82" t="s">
        <v>3288</v>
      </c>
      <c r="D153" s="81" t="s">
        <v>971</v>
      </c>
      <c r="E153" s="5" t="s">
        <v>972</v>
      </c>
      <c r="F153" s="5" t="s">
        <v>2295</v>
      </c>
      <c r="G153" s="3" t="s">
        <v>3464</v>
      </c>
      <c r="H153" s="7">
        <v>224.72</v>
      </c>
      <c r="I153" s="80">
        <v>14.72</v>
      </c>
      <c r="J153" s="33">
        <v>17</v>
      </c>
      <c r="K153" s="78">
        <f t="shared" si="7"/>
        <v>59.5</v>
      </c>
      <c r="L153" s="77">
        <f t="shared" si="8"/>
        <v>4.165</v>
      </c>
      <c r="M153" s="77">
        <f>59.5+4.17</f>
        <v>63.67</v>
      </c>
      <c r="N153" s="79">
        <v>18.89</v>
      </c>
      <c r="O153" s="78">
        <f t="shared" si="6"/>
        <v>288.38500000000005</v>
      </c>
      <c r="P153" s="78">
        <v>288.39</v>
      </c>
      <c r="Q153" s="77">
        <v>288.5</v>
      </c>
      <c r="R153" s="124"/>
      <c r="S153" s="69"/>
      <c r="T153" s="64"/>
      <c r="U153" s="64"/>
      <c r="V153" s="64"/>
      <c r="W153" s="64"/>
      <c r="X153" s="64"/>
      <c r="Y153" s="64"/>
      <c r="Z153" s="86"/>
    </row>
    <row r="154" spans="1:26" x14ac:dyDescent="0.4">
      <c r="A154" s="83">
        <v>150</v>
      </c>
      <c r="B154" s="32" t="s">
        <v>4005</v>
      </c>
      <c r="C154" s="82" t="s">
        <v>3289</v>
      </c>
      <c r="D154" s="81" t="s">
        <v>1180</v>
      </c>
      <c r="E154" s="5" t="s">
        <v>3682</v>
      </c>
      <c r="F154" s="5" t="s">
        <v>1181</v>
      </c>
      <c r="G154" s="3" t="s">
        <v>3464</v>
      </c>
      <c r="H154" s="7">
        <v>2149.64</v>
      </c>
      <c r="I154" s="80">
        <v>140.63999999999999</v>
      </c>
      <c r="J154" s="33">
        <v>82</v>
      </c>
      <c r="K154" s="78">
        <f t="shared" si="7"/>
        <v>287</v>
      </c>
      <c r="L154" s="77">
        <f t="shared" si="8"/>
        <v>20.090000000000003</v>
      </c>
      <c r="M154" s="77">
        <f>287+20.09</f>
        <v>307.08999999999997</v>
      </c>
      <c r="N154" s="79">
        <v>160.72999999999999</v>
      </c>
      <c r="O154" s="78">
        <f t="shared" si="6"/>
        <v>2456.73</v>
      </c>
      <c r="P154" s="78">
        <v>2456.73</v>
      </c>
      <c r="Q154" s="77">
        <v>2456.75</v>
      </c>
      <c r="R154" s="124"/>
      <c r="S154" s="69"/>
      <c r="T154" s="64"/>
      <c r="U154" s="64"/>
      <c r="V154" s="64"/>
      <c r="W154" s="64"/>
      <c r="X154" s="64"/>
      <c r="Y154" s="64"/>
      <c r="Z154" s="86"/>
    </row>
    <row r="155" spans="1:26" x14ac:dyDescent="0.4">
      <c r="A155" s="83">
        <v>151</v>
      </c>
      <c r="B155" s="32" t="s">
        <v>4005</v>
      </c>
      <c r="C155" s="82" t="s">
        <v>3290</v>
      </c>
      <c r="D155" s="81" t="s">
        <v>727</v>
      </c>
      <c r="E155" s="5" t="s">
        <v>3581</v>
      </c>
      <c r="F155" s="5" t="s">
        <v>728</v>
      </c>
      <c r="G155" s="3" t="s">
        <v>18</v>
      </c>
      <c r="H155" s="7">
        <v>0</v>
      </c>
      <c r="I155" s="80">
        <v>0</v>
      </c>
      <c r="J155" s="33">
        <v>31</v>
      </c>
      <c r="K155" s="78">
        <f t="shared" si="7"/>
        <v>108.5</v>
      </c>
      <c r="L155" s="77">
        <f t="shared" si="8"/>
        <v>7.5950000000000006</v>
      </c>
      <c r="M155" s="77">
        <f>108.5+7.6</f>
        <v>116.1</v>
      </c>
      <c r="N155" s="79">
        <v>7.6</v>
      </c>
      <c r="O155" s="78">
        <f t="shared" si="6"/>
        <v>116.095</v>
      </c>
      <c r="P155" s="78">
        <v>116.1</v>
      </c>
      <c r="Q155" s="77">
        <v>116.25</v>
      </c>
      <c r="R155" s="124"/>
      <c r="S155" s="69"/>
      <c r="T155" s="64"/>
      <c r="U155" s="64"/>
      <c r="V155" s="64"/>
      <c r="W155" s="64"/>
      <c r="X155" s="64"/>
      <c r="Y155" s="64"/>
      <c r="Z155" s="86"/>
    </row>
    <row r="156" spans="1:26" x14ac:dyDescent="0.4">
      <c r="A156" s="83">
        <v>152</v>
      </c>
      <c r="B156" s="32" t="s">
        <v>4005</v>
      </c>
      <c r="C156" s="82" t="s">
        <v>3291</v>
      </c>
      <c r="D156" s="81" t="s">
        <v>724</v>
      </c>
      <c r="E156" s="5" t="s">
        <v>725</v>
      </c>
      <c r="F156" s="5" t="s">
        <v>726</v>
      </c>
      <c r="G156" s="11" t="s">
        <v>18</v>
      </c>
      <c r="H156" s="7">
        <v>0</v>
      </c>
      <c r="I156" s="80">
        <v>0</v>
      </c>
      <c r="J156" s="33">
        <v>4</v>
      </c>
      <c r="K156" s="78">
        <f t="shared" si="7"/>
        <v>14</v>
      </c>
      <c r="L156" s="77">
        <f t="shared" si="8"/>
        <v>0.98000000000000009</v>
      </c>
      <c r="M156" s="77">
        <f>14+0.98</f>
        <v>14.98</v>
      </c>
      <c r="N156" s="79">
        <v>0.98</v>
      </c>
      <c r="O156" s="78">
        <f t="shared" si="6"/>
        <v>14.98</v>
      </c>
      <c r="P156" s="78">
        <v>14.98</v>
      </c>
      <c r="Q156" s="77">
        <v>15</v>
      </c>
      <c r="R156" s="124"/>
      <c r="S156" s="69"/>
      <c r="T156" s="64"/>
      <c r="U156" s="64"/>
      <c r="V156" s="64"/>
      <c r="W156" s="64"/>
      <c r="X156" s="64"/>
      <c r="Y156" s="64"/>
      <c r="Z156" s="86"/>
    </row>
    <row r="157" spans="1:26" x14ac:dyDescent="0.4">
      <c r="A157" s="83">
        <v>153</v>
      </c>
      <c r="B157" s="32" t="s">
        <v>4005</v>
      </c>
      <c r="C157" s="82" t="s">
        <v>3292</v>
      </c>
      <c r="D157" s="81" t="s">
        <v>1390</v>
      </c>
      <c r="E157" s="5" t="s">
        <v>1391</v>
      </c>
      <c r="F157" s="5" t="s">
        <v>1392</v>
      </c>
      <c r="G157" s="3" t="s">
        <v>18</v>
      </c>
      <c r="H157" s="7">
        <v>0</v>
      </c>
      <c r="I157" s="80"/>
      <c r="J157" s="33">
        <v>7</v>
      </c>
      <c r="K157" s="78">
        <f t="shared" si="7"/>
        <v>24.5</v>
      </c>
      <c r="L157" s="77">
        <f t="shared" si="8"/>
        <v>1.7150000000000001</v>
      </c>
      <c r="M157" s="77">
        <f>24.5+1.72</f>
        <v>26.22</v>
      </c>
      <c r="N157" s="79">
        <v>1.72</v>
      </c>
      <c r="O157" s="78">
        <f t="shared" si="6"/>
        <v>26.215</v>
      </c>
      <c r="P157" s="78">
        <v>26.22</v>
      </c>
      <c r="Q157" s="77">
        <v>26.25</v>
      </c>
      <c r="R157" s="124"/>
      <c r="S157" s="69"/>
      <c r="T157" s="64"/>
      <c r="U157" s="64"/>
      <c r="V157" s="64"/>
      <c r="W157" s="64"/>
      <c r="X157" s="64"/>
      <c r="Y157" s="64"/>
      <c r="Z157" s="86"/>
    </row>
    <row r="158" spans="1:26" x14ac:dyDescent="0.4">
      <c r="A158" s="83">
        <v>154</v>
      </c>
      <c r="B158" s="32" t="s">
        <v>4005</v>
      </c>
      <c r="C158" s="82" t="s">
        <v>3293</v>
      </c>
      <c r="D158" s="81" t="s">
        <v>1345</v>
      </c>
      <c r="E158" s="5" t="s">
        <v>179</v>
      </c>
      <c r="F158" s="5" t="s">
        <v>1346</v>
      </c>
      <c r="G158" s="3" t="s">
        <v>3761</v>
      </c>
      <c r="H158" s="7">
        <v>490.6</v>
      </c>
      <c r="I158" s="80">
        <v>32.1</v>
      </c>
      <c r="J158" s="33">
        <v>14</v>
      </c>
      <c r="K158" s="78">
        <f t="shared" si="7"/>
        <v>49</v>
      </c>
      <c r="L158" s="77">
        <f t="shared" si="8"/>
        <v>3.43</v>
      </c>
      <c r="M158" s="77">
        <f>49+3.43</f>
        <v>52.43</v>
      </c>
      <c r="N158" s="79">
        <v>35.53</v>
      </c>
      <c r="O158" s="78">
        <f t="shared" si="6"/>
        <v>543.03</v>
      </c>
      <c r="P158" s="78">
        <v>543.03</v>
      </c>
      <c r="Q158" s="77">
        <v>543.25</v>
      </c>
      <c r="R158" s="124"/>
      <c r="S158" s="69"/>
      <c r="T158" s="64"/>
      <c r="U158" s="64"/>
      <c r="V158" s="64"/>
      <c r="W158" s="64"/>
      <c r="X158" s="64"/>
      <c r="Y158" s="64"/>
      <c r="Z158" s="86"/>
    </row>
    <row r="159" spans="1:26" x14ac:dyDescent="0.4">
      <c r="A159" s="83">
        <v>155</v>
      </c>
      <c r="B159" s="32" t="s">
        <v>4005</v>
      </c>
      <c r="C159" s="82" t="s">
        <v>3294</v>
      </c>
      <c r="D159" s="81" t="s">
        <v>2146</v>
      </c>
      <c r="E159" s="5" t="s">
        <v>2147</v>
      </c>
      <c r="F159" s="5" t="s">
        <v>2263</v>
      </c>
      <c r="G159" s="3" t="s">
        <v>18</v>
      </c>
      <c r="H159" s="7">
        <v>0</v>
      </c>
      <c r="I159" s="80">
        <v>0</v>
      </c>
      <c r="J159" s="33">
        <v>5</v>
      </c>
      <c r="K159" s="78">
        <f t="shared" si="7"/>
        <v>17.5</v>
      </c>
      <c r="L159" s="77">
        <f t="shared" si="8"/>
        <v>1.2250000000000001</v>
      </c>
      <c r="M159" s="77">
        <f>17.5+1.23</f>
        <v>18.73</v>
      </c>
      <c r="N159" s="79">
        <v>1.23</v>
      </c>
      <c r="O159" s="78">
        <f t="shared" si="6"/>
        <v>18.725000000000001</v>
      </c>
      <c r="P159" s="78">
        <v>18.73</v>
      </c>
      <c r="Q159" s="77">
        <v>18.75</v>
      </c>
      <c r="R159" s="124"/>
      <c r="S159" s="69"/>
      <c r="T159" s="64"/>
      <c r="U159" s="64"/>
      <c r="V159" s="64"/>
      <c r="W159" s="64"/>
      <c r="X159" s="64"/>
      <c r="Y159" s="64"/>
      <c r="Z159" s="86"/>
    </row>
    <row r="160" spans="1:26" x14ac:dyDescent="0.4">
      <c r="A160" s="83">
        <v>156</v>
      </c>
      <c r="B160" s="32" t="s">
        <v>4005</v>
      </c>
      <c r="C160" s="82" t="s">
        <v>3295</v>
      </c>
      <c r="D160" s="81" t="s">
        <v>1393</v>
      </c>
      <c r="E160" s="5" t="s">
        <v>1391</v>
      </c>
      <c r="F160" s="5" t="s">
        <v>1394</v>
      </c>
      <c r="G160" s="3" t="s">
        <v>18</v>
      </c>
      <c r="H160" s="7">
        <v>0</v>
      </c>
      <c r="I160" s="80">
        <v>0</v>
      </c>
      <c r="J160" s="33">
        <v>9</v>
      </c>
      <c r="K160" s="78">
        <f t="shared" si="7"/>
        <v>31.5</v>
      </c>
      <c r="L160" s="77">
        <f t="shared" si="8"/>
        <v>2.2050000000000001</v>
      </c>
      <c r="M160" s="77">
        <f>31.5+2.21</f>
        <v>33.71</v>
      </c>
      <c r="N160" s="79">
        <v>2.21</v>
      </c>
      <c r="O160" s="78">
        <f t="shared" si="6"/>
        <v>33.704999999999998</v>
      </c>
      <c r="P160" s="78">
        <v>33.71</v>
      </c>
      <c r="Q160" s="77">
        <v>33.75</v>
      </c>
      <c r="R160" s="124"/>
      <c r="S160" s="69"/>
      <c r="T160" s="64"/>
      <c r="U160" s="64"/>
      <c r="V160" s="64"/>
      <c r="W160" s="64"/>
      <c r="X160" s="64"/>
      <c r="Y160" s="64"/>
      <c r="Z160" s="86"/>
    </row>
    <row r="161" spans="1:26" x14ac:dyDescent="0.4">
      <c r="A161" s="83">
        <v>157</v>
      </c>
      <c r="B161" s="32" t="s">
        <v>4005</v>
      </c>
      <c r="C161" s="82" t="s">
        <v>3296</v>
      </c>
      <c r="D161" s="81" t="s">
        <v>1395</v>
      </c>
      <c r="E161" s="15" t="s">
        <v>1391</v>
      </c>
      <c r="F161" s="15" t="s">
        <v>1396</v>
      </c>
      <c r="G161" s="3" t="s">
        <v>3465</v>
      </c>
      <c r="H161" s="7">
        <v>7.49</v>
      </c>
      <c r="I161" s="80">
        <v>0.49</v>
      </c>
      <c r="J161" s="33">
        <v>1</v>
      </c>
      <c r="K161" s="78">
        <f t="shared" si="7"/>
        <v>3.5</v>
      </c>
      <c r="L161" s="77">
        <f t="shared" si="8"/>
        <v>0.24500000000000002</v>
      </c>
      <c r="M161" s="77">
        <f>3.5+0.25</f>
        <v>3.75</v>
      </c>
      <c r="N161" s="79">
        <v>0.74</v>
      </c>
      <c r="O161" s="78">
        <f t="shared" si="6"/>
        <v>11.234999999999999</v>
      </c>
      <c r="P161" s="78">
        <v>11.24</v>
      </c>
      <c r="Q161" s="77">
        <v>11.25</v>
      </c>
      <c r="R161" s="124"/>
      <c r="S161" s="69"/>
      <c r="T161" s="64"/>
      <c r="U161" s="64"/>
      <c r="V161" s="64"/>
      <c r="W161" s="64"/>
      <c r="X161" s="64"/>
      <c r="Y161" s="64"/>
      <c r="Z161" s="86"/>
    </row>
    <row r="162" spans="1:26" x14ac:dyDescent="0.4">
      <c r="A162" s="83">
        <v>158</v>
      </c>
      <c r="B162" s="32" t="s">
        <v>4005</v>
      </c>
      <c r="C162" s="82" t="s">
        <v>3297</v>
      </c>
      <c r="D162" s="81" t="s">
        <v>1397</v>
      </c>
      <c r="E162" s="5" t="s">
        <v>1391</v>
      </c>
      <c r="F162" s="5" t="s">
        <v>1398</v>
      </c>
      <c r="G162" s="3" t="s">
        <v>18</v>
      </c>
      <c r="H162" s="7">
        <v>0</v>
      </c>
      <c r="I162" s="7">
        <v>0</v>
      </c>
      <c r="J162" s="33">
        <v>2</v>
      </c>
      <c r="K162" s="78">
        <f t="shared" si="7"/>
        <v>7</v>
      </c>
      <c r="L162" s="77">
        <f t="shared" si="8"/>
        <v>0.49000000000000005</v>
      </c>
      <c r="M162" s="77">
        <f>7+0.49</f>
        <v>7.49</v>
      </c>
      <c r="N162" s="84">
        <v>0.49</v>
      </c>
      <c r="O162" s="78">
        <f t="shared" si="6"/>
        <v>7.49</v>
      </c>
      <c r="P162" s="78">
        <v>7.49</v>
      </c>
      <c r="Q162" s="77">
        <v>7.5</v>
      </c>
      <c r="R162" s="124"/>
      <c r="S162" s="69"/>
      <c r="T162" s="64"/>
      <c r="U162" s="64"/>
      <c r="V162" s="64"/>
      <c r="W162" s="64"/>
      <c r="X162" s="64"/>
      <c r="Y162" s="64"/>
      <c r="Z162" s="86"/>
    </row>
    <row r="163" spans="1:26" x14ac:dyDescent="0.4">
      <c r="A163" s="83">
        <v>159</v>
      </c>
      <c r="B163" s="32" t="s">
        <v>4005</v>
      </c>
      <c r="C163" s="82" t="s">
        <v>3298</v>
      </c>
      <c r="D163" s="81" t="s">
        <v>1399</v>
      </c>
      <c r="E163" s="5" t="s">
        <v>1391</v>
      </c>
      <c r="F163" s="5" t="s">
        <v>1400</v>
      </c>
      <c r="G163" s="3" t="s">
        <v>18</v>
      </c>
      <c r="H163" s="7">
        <v>0</v>
      </c>
      <c r="I163" s="80">
        <v>0</v>
      </c>
      <c r="J163" s="33">
        <v>2</v>
      </c>
      <c r="K163" s="78">
        <f t="shared" si="7"/>
        <v>7</v>
      </c>
      <c r="L163" s="77">
        <f t="shared" si="8"/>
        <v>0.49000000000000005</v>
      </c>
      <c r="M163" s="77">
        <f>7+0.49</f>
        <v>7.49</v>
      </c>
      <c r="N163" s="79">
        <v>0.49</v>
      </c>
      <c r="O163" s="78">
        <f t="shared" si="6"/>
        <v>7.49</v>
      </c>
      <c r="P163" s="78">
        <v>7.49</v>
      </c>
      <c r="Q163" s="77">
        <v>7.5</v>
      </c>
      <c r="R163" s="124"/>
      <c r="S163" s="69"/>
      <c r="T163" s="64"/>
      <c r="U163" s="64"/>
      <c r="V163" s="64"/>
      <c r="W163" s="64"/>
      <c r="X163" s="64"/>
      <c r="Y163" s="64"/>
      <c r="Z163" s="86"/>
    </row>
    <row r="164" spans="1:26" x14ac:dyDescent="0.4">
      <c r="A164" s="83">
        <v>160</v>
      </c>
      <c r="B164" s="32" t="s">
        <v>4005</v>
      </c>
      <c r="C164" s="82" t="s">
        <v>3299</v>
      </c>
      <c r="D164" s="81" t="s">
        <v>560</v>
      </c>
      <c r="E164" s="5" t="s">
        <v>561</v>
      </c>
      <c r="F164" s="5" t="s">
        <v>2276</v>
      </c>
      <c r="G164" s="12" t="s">
        <v>3472</v>
      </c>
      <c r="H164" s="7">
        <v>78.67</v>
      </c>
      <c r="I164" s="80">
        <v>5.17</v>
      </c>
      <c r="J164" s="33">
        <v>7</v>
      </c>
      <c r="K164" s="78">
        <f t="shared" si="7"/>
        <v>24.5</v>
      </c>
      <c r="L164" s="77">
        <f t="shared" si="8"/>
        <v>1.7150000000000001</v>
      </c>
      <c r="M164" s="77">
        <f>24.5+1.72</f>
        <v>26.22</v>
      </c>
      <c r="N164" s="79">
        <v>6.89</v>
      </c>
      <c r="O164" s="78">
        <f t="shared" si="6"/>
        <v>104.88500000000001</v>
      </c>
      <c r="P164" s="78">
        <v>104.89</v>
      </c>
      <c r="Q164" s="77">
        <v>105</v>
      </c>
      <c r="R164" s="124"/>
      <c r="S164" s="69"/>
      <c r="T164" s="64"/>
      <c r="U164" s="64"/>
      <c r="V164" s="64"/>
      <c r="W164" s="64"/>
      <c r="X164" s="64"/>
      <c r="Y164" s="64"/>
      <c r="Z164" s="86"/>
    </row>
    <row r="165" spans="1:26" x14ac:dyDescent="0.4">
      <c r="A165" s="83">
        <v>161</v>
      </c>
      <c r="B165" s="32" t="s">
        <v>4005</v>
      </c>
      <c r="C165" s="82" t="s">
        <v>3300</v>
      </c>
      <c r="D165" s="81" t="s">
        <v>2163</v>
      </c>
      <c r="E165" s="5" t="s">
        <v>2162</v>
      </c>
      <c r="F165" s="5" t="s">
        <v>2264</v>
      </c>
      <c r="G165" s="3" t="s">
        <v>3467</v>
      </c>
      <c r="H165" s="7">
        <v>1056.0999999999999</v>
      </c>
      <c r="I165" s="7">
        <v>69.099999999999994</v>
      </c>
      <c r="J165" s="33">
        <v>83</v>
      </c>
      <c r="K165" s="78">
        <f t="shared" si="7"/>
        <v>290.5</v>
      </c>
      <c r="L165" s="77">
        <f t="shared" si="8"/>
        <v>20.335000000000001</v>
      </c>
      <c r="M165" s="77">
        <f>290.5+20.34</f>
        <v>310.83999999999997</v>
      </c>
      <c r="N165" s="79">
        <v>89.44</v>
      </c>
      <c r="O165" s="78">
        <f t="shared" si="6"/>
        <v>1366.9349999999999</v>
      </c>
      <c r="P165" s="78">
        <v>1366.94</v>
      </c>
      <c r="Q165" s="77">
        <v>1367</v>
      </c>
      <c r="R165" s="124"/>
      <c r="S165" s="69"/>
      <c r="T165" s="64"/>
      <c r="U165" s="64"/>
      <c r="V165" s="64"/>
      <c r="W165" s="64"/>
      <c r="X165" s="64"/>
      <c r="Y165" s="64"/>
      <c r="Z165" s="86"/>
    </row>
    <row r="166" spans="1:26" x14ac:dyDescent="0.4">
      <c r="A166" s="83">
        <v>162</v>
      </c>
      <c r="B166" s="32" t="s">
        <v>4005</v>
      </c>
      <c r="C166" s="82" t="s">
        <v>3301</v>
      </c>
      <c r="D166" s="81" t="s">
        <v>2161</v>
      </c>
      <c r="E166" s="5" t="s">
        <v>2162</v>
      </c>
      <c r="F166" s="5" t="s">
        <v>2264</v>
      </c>
      <c r="G166" s="3" t="s">
        <v>3471</v>
      </c>
      <c r="H166" s="7">
        <v>86.14</v>
      </c>
      <c r="I166" s="80">
        <v>5.64</v>
      </c>
      <c r="J166" s="33">
        <v>12</v>
      </c>
      <c r="K166" s="78">
        <f t="shared" si="7"/>
        <v>42</v>
      </c>
      <c r="L166" s="77">
        <f t="shared" si="8"/>
        <v>2.9400000000000004</v>
      </c>
      <c r="M166" s="77">
        <f>42+2.94</f>
        <v>44.94</v>
      </c>
      <c r="N166" s="79">
        <v>8.58</v>
      </c>
      <c r="O166" s="78">
        <f t="shared" si="6"/>
        <v>131.07999999999998</v>
      </c>
      <c r="P166" s="78">
        <v>131.08000000000001</v>
      </c>
      <c r="Q166" s="77">
        <v>131.25</v>
      </c>
      <c r="R166" s="124"/>
      <c r="S166" s="69"/>
      <c r="T166" s="50">
        <f>SUM(H145:H166)</f>
        <v>4460.3999999999996</v>
      </c>
      <c r="U166" s="50">
        <f>SUM(K145:K166)</f>
        <v>1417.5</v>
      </c>
      <c r="V166" s="50">
        <f>SUM(N145:N166)</f>
        <v>391.19</v>
      </c>
      <c r="W166" s="50">
        <f>161.04+48.69+14.99+239.7+56.18+71.16+220.96+37.45+288.39+2456.73+116.1+14.98+26.22+543.03+18.73+33.71+11.24+7.49+7.49+104.89+1366.94+131.08</f>
        <v>5977.1899999999987</v>
      </c>
      <c r="X166" s="89">
        <f>SUM(Q145:Q166)</f>
        <v>5978.75</v>
      </c>
      <c r="Y166" s="85">
        <v>5978.75</v>
      </c>
      <c r="Z166" s="86"/>
    </row>
    <row r="167" spans="1:26" x14ac:dyDescent="0.4">
      <c r="A167" s="83">
        <v>163</v>
      </c>
      <c r="B167" s="32" t="s">
        <v>4006</v>
      </c>
      <c r="C167" s="82" t="s">
        <v>3302</v>
      </c>
      <c r="D167" s="81" t="s">
        <v>721</v>
      </c>
      <c r="E167" s="5" t="s">
        <v>722</v>
      </c>
      <c r="F167" s="5" t="s">
        <v>723</v>
      </c>
      <c r="G167" s="3" t="s">
        <v>3465</v>
      </c>
      <c r="H167" s="7">
        <v>239.68</v>
      </c>
      <c r="I167" s="80">
        <v>15.68</v>
      </c>
      <c r="J167" s="33">
        <v>63</v>
      </c>
      <c r="K167" s="78">
        <f t="shared" si="7"/>
        <v>220.5</v>
      </c>
      <c r="L167" s="77">
        <f t="shared" si="8"/>
        <v>15.435000000000002</v>
      </c>
      <c r="M167" s="77">
        <f>220.5+15.44</f>
        <v>235.94</v>
      </c>
      <c r="N167" s="79">
        <v>31.12</v>
      </c>
      <c r="O167" s="78">
        <f t="shared" si="6"/>
        <v>475.61500000000001</v>
      </c>
      <c r="P167" s="78">
        <v>475.62</v>
      </c>
      <c r="Q167" s="77">
        <v>475.75</v>
      </c>
      <c r="R167" s="124"/>
      <c r="S167" s="69"/>
      <c r="T167" s="64"/>
      <c r="U167" s="64"/>
      <c r="V167" s="64"/>
      <c r="W167" s="64"/>
      <c r="X167" s="64"/>
      <c r="Y167" s="64"/>
      <c r="Z167" s="86"/>
    </row>
    <row r="168" spans="1:26" x14ac:dyDescent="0.4">
      <c r="A168" s="83">
        <v>164</v>
      </c>
      <c r="B168" s="32" t="s">
        <v>4006</v>
      </c>
      <c r="C168" s="82" t="s">
        <v>3303</v>
      </c>
      <c r="D168" s="81" t="s">
        <v>413</v>
      </c>
      <c r="E168" s="5" t="s">
        <v>414</v>
      </c>
      <c r="F168" s="5" t="s">
        <v>415</v>
      </c>
      <c r="G168" s="3" t="s">
        <v>18</v>
      </c>
      <c r="H168" s="7">
        <v>0</v>
      </c>
      <c r="I168" s="80">
        <v>0</v>
      </c>
      <c r="J168" s="33">
        <v>17</v>
      </c>
      <c r="K168" s="78">
        <f t="shared" si="7"/>
        <v>59.5</v>
      </c>
      <c r="L168" s="77">
        <f t="shared" si="8"/>
        <v>4.165</v>
      </c>
      <c r="M168" s="77">
        <f>59.5+4.17</f>
        <v>63.67</v>
      </c>
      <c r="N168" s="79">
        <v>4.17</v>
      </c>
      <c r="O168" s="78">
        <f t="shared" si="6"/>
        <v>63.664999999999999</v>
      </c>
      <c r="P168" s="78">
        <v>63.67</v>
      </c>
      <c r="Q168" s="77">
        <v>63.75</v>
      </c>
      <c r="R168" s="124"/>
      <c r="S168" s="69"/>
      <c r="T168" s="64"/>
      <c r="U168" s="64"/>
      <c r="V168" s="64"/>
      <c r="W168" s="64"/>
      <c r="X168" s="64"/>
      <c r="Y168" s="64"/>
      <c r="Z168" s="86"/>
    </row>
    <row r="169" spans="1:26" x14ac:dyDescent="0.4">
      <c r="A169" s="83">
        <v>165</v>
      </c>
      <c r="B169" s="32" t="s">
        <v>4006</v>
      </c>
      <c r="C169" s="82" t="s">
        <v>3304</v>
      </c>
      <c r="D169" s="81" t="s">
        <v>410</v>
      </c>
      <c r="E169" s="5" t="s">
        <v>411</v>
      </c>
      <c r="F169" s="5" t="s">
        <v>412</v>
      </c>
      <c r="G169" s="11" t="s">
        <v>18</v>
      </c>
      <c r="H169" s="7">
        <v>0</v>
      </c>
      <c r="I169" s="80">
        <v>0</v>
      </c>
      <c r="J169" s="33">
        <v>18</v>
      </c>
      <c r="K169" s="78">
        <f t="shared" si="7"/>
        <v>63</v>
      </c>
      <c r="L169" s="77">
        <f t="shared" si="8"/>
        <v>4.41</v>
      </c>
      <c r="M169" s="77">
        <f>63+4.41</f>
        <v>67.41</v>
      </c>
      <c r="N169" s="79">
        <v>4.41</v>
      </c>
      <c r="O169" s="78">
        <f t="shared" si="6"/>
        <v>67.41</v>
      </c>
      <c r="P169" s="78">
        <v>67.41</v>
      </c>
      <c r="Q169" s="77">
        <v>67.5</v>
      </c>
      <c r="R169" s="124"/>
      <c r="S169" s="69"/>
      <c r="T169" s="64"/>
      <c r="U169" s="64"/>
      <c r="V169" s="64"/>
      <c r="W169" s="64"/>
      <c r="X169" s="64"/>
      <c r="Y169" s="64"/>
      <c r="Z169" s="86"/>
    </row>
    <row r="170" spans="1:26" x14ac:dyDescent="0.4">
      <c r="A170" s="83">
        <v>166</v>
      </c>
      <c r="B170" s="32" t="s">
        <v>4006</v>
      </c>
      <c r="C170" s="82" t="s">
        <v>3305</v>
      </c>
      <c r="D170" s="81" t="s">
        <v>407</v>
      </c>
      <c r="E170" s="5" t="s">
        <v>408</v>
      </c>
      <c r="F170" s="5" t="s">
        <v>409</v>
      </c>
      <c r="G170" s="11" t="s">
        <v>18</v>
      </c>
      <c r="H170" s="7">
        <v>0</v>
      </c>
      <c r="I170" s="80">
        <v>0</v>
      </c>
      <c r="J170" s="33">
        <v>9</v>
      </c>
      <c r="K170" s="78">
        <f t="shared" si="7"/>
        <v>31.5</v>
      </c>
      <c r="L170" s="77">
        <f t="shared" si="8"/>
        <v>2.2050000000000001</v>
      </c>
      <c r="M170" s="77">
        <f>31.5+2.21</f>
        <v>33.71</v>
      </c>
      <c r="N170" s="79">
        <v>2.21</v>
      </c>
      <c r="O170" s="78">
        <f t="shared" si="6"/>
        <v>33.704999999999998</v>
      </c>
      <c r="P170" s="78">
        <v>33.71</v>
      </c>
      <c r="Q170" s="77">
        <v>33.75</v>
      </c>
      <c r="R170" s="124"/>
      <c r="S170" s="69"/>
      <c r="T170" s="64"/>
      <c r="U170" s="64"/>
      <c r="V170" s="64"/>
      <c r="W170" s="64"/>
      <c r="X170" s="64"/>
      <c r="Y170" s="64"/>
      <c r="Z170" s="86"/>
    </row>
    <row r="171" spans="1:26" x14ac:dyDescent="0.4">
      <c r="A171" s="83">
        <v>167</v>
      </c>
      <c r="B171" s="32" t="s">
        <v>4006</v>
      </c>
      <c r="C171" s="82" t="s">
        <v>3306</v>
      </c>
      <c r="D171" s="81" t="s">
        <v>405</v>
      </c>
      <c r="E171" s="5" t="s">
        <v>387</v>
      </c>
      <c r="F171" s="5" t="s">
        <v>406</v>
      </c>
      <c r="G171" s="3" t="s">
        <v>3465</v>
      </c>
      <c r="H171" s="7">
        <v>93.63</v>
      </c>
      <c r="I171" s="80">
        <v>6.13</v>
      </c>
      <c r="J171" s="33">
        <v>22</v>
      </c>
      <c r="K171" s="78">
        <f t="shared" si="7"/>
        <v>77</v>
      </c>
      <c r="L171" s="77">
        <f t="shared" si="8"/>
        <v>5.3900000000000006</v>
      </c>
      <c r="M171" s="77">
        <f>77+5.39</f>
        <v>82.39</v>
      </c>
      <c r="N171" s="79">
        <v>11.52</v>
      </c>
      <c r="O171" s="78">
        <f t="shared" si="6"/>
        <v>176.01999999999998</v>
      </c>
      <c r="P171" s="78">
        <v>176.02</v>
      </c>
      <c r="Q171" s="77">
        <v>176.25</v>
      </c>
      <c r="R171" s="124"/>
      <c r="S171" s="69"/>
      <c r="T171" s="64"/>
      <c r="U171" s="64"/>
      <c r="V171" s="64"/>
      <c r="W171" s="64"/>
      <c r="X171" s="64"/>
      <c r="Y171" s="64"/>
      <c r="Z171" s="86"/>
    </row>
    <row r="172" spans="1:26" x14ac:dyDescent="0.4">
      <c r="A172" s="83">
        <v>168</v>
      </c>
      <c r="B172" s="32" t="s">
        <v>4006</v>
      </c>
      <c r="C172" s="82" t="s">
        <v>3307</v>
      </c>
      <c r="D172" s="81" t="s">
        <v>430</v>
      </c>
      <c r="E172" s="5" t="s">
        <v>2360</v>
      </c>
      <c r="F172" s="5" t="s">
        <v>431</v>
      </c>
      <c r="G172" s="3" t="s">
        <v>18</v>
      </c>
      <c r="H172" s="7">
        <v>0</v>
      </c>
      <c r="I172" s="80">
        <v>0</v>
      </c>
      <c r="J172" s="33">
        <v>5</v>
      </c>
      <c r="K172" s="78">
        <f t="shared" si="7"/>
        <v>17.5</v>
      </c>
      <c r="L172" s="77">
        <f t="shared" si="8"/>
        <v>1.2250000000000001</v>
      </c>
      <c r="M172" s="77">
        <f>17.5+1.23</f>
        <v>18.73</v>
      </c>
      <c r="N172" s="79">
        <v>1.23</v>
      </c>
      <c r="O172" s="78">
        <f t="shared" si="6"/>
        <v>18.725000000000001</v>
      </c>
      <c r="P172" s="78">
        <v>18.73</v>
      </c>
      <c r="Q172" s="77">
        <v>18.75</v>
      </c>
      <c r="R172" s="124"/>
      <c r="S172" s="69"/>
      <c r="T172" s="64"/>
      <c r="U172" s="64"/>
      <c r="V172" s="64"/>
      <c r="W172" s="64"/>
      <c r="X172" s="64"/>
      <c r="Y172" s="64"/>
      <c r="Z172" s="86"/>
    </row>
    <row r="173" spans="1:26" x14ac:dyDescent="0.4">
      <c r="A173" s="83">
        <v>169</v>
      </c>
      <c r="B173" s="32" t="s">
        <v>4006</v>
      </c>
      <c r="C173" s="82" t="s">
        <v>3308</v>
      </c>
      <c r="D173" s="81" t="s">
        <v>1716</v>
      </c>
      <c r="E173" s="5" t="s">
        <v>1717</v>
      </c>
      <c r="F173" s="5" t="s">
        <v>1718</v>
      </c>
      <c r="G173" s="3" t="s">
        <v>18</v>
      </c>
      <c r="H173" s="7">
        <v>0</v>
      </c>
      <c r="I173" s="80">
        <v>0</v>
      </c>
      <c r="J173" s="33">
        <v>58</v>
      </c>
      <c r="K173" s="78">
        <f t="shared" si="7"/>
        <v>203</v>
      </c>
      <c r="L173" s="77">
        <f t="shared" si="8"/>
        <v>14.21</v>
      </c>
      <c r="M173" s="77">
        <f>203+14.21</f>
        <v>217.21</v>
      </c>
      <c r="N173" s="79">
        <v>14.21</v>
      </c>
      <c r="O173" s="78">
        <f t="shared" si="6"/>
        <v>217.21</v>
      </c>
      <c r="P173" s="78">
        <v>217.21</v>
      </c>
      <c r="Q173" s="77">
        <v>217.25</v>
      </c>
      <c r="R173" s="124"/>
      <c r="S173" s="69"/>
      <c r="T173" s="64"/>
      <c r="U173" s="64"/>
      <c r="V173" s="64"/>
      <c r="W173" s="64"/>
      <c r="X173" s="64"/>
      <c r="Y173" s="64"/>
      <c r="Z173" s="86"/>
    </row>
    <row r="174" spans="1:26" x14ac:dyDescent="0.4">
      <c r="A174" s="83">
        <v>170</v>
      </c>
      <c r="B174" s="32" t="s">
        <v>4006</v>
      </c>
      <c r="C174" s="82" t="s">
        <v>3309</v>
      </c>
      <c r="D174" s="81" t="s">
        <v>1726</v>
      </c>
      <c r="E174" s="5" t="s">
        <v>1720</v>
      </c>
      <c r="F174" s="5" t="s">
        <v>1727</v>
      </c>
      <c r="G174" s="3" t="s">
        <v>3465</v>
      </c>
      <c r="H174" s="7">
        <v>29.96</v>
      </c>
      <c r="I174" s="80">
        <v>1.96</v>
      </c>
      <c r="J174" s="33">
        <v>9</v>
      </c>
      <c r="K174" s="78">
        <f t="shared" si="7"/>
        <v>31.5</v>
      </c>
      <c r="L174" s="77">
        <f t="shared" si="8"/>
        <v>2.2050000000000001</v>
      </c>
      <c r="M174" s="77">
        <f>31.5+2.21</f>
        <v>33.71</v>
      </c>
      <c r="N174" s="79">
        <v>4.17</v>
      </c>
      <c r="O174" s="78">
        <f t="shared" si="6"/>
        <v>63.664999999999999</v>
      </c>
      <c r="P174" s="78">
        <v>63.67</v>
      </c>
      <c r="Q174" s="77">
        <v>63.75</v>
      </c>
      <c r="R174" s="124"/>
      <c r="S174" s="69"/>
      <c r="T174" s="64"/>
      <c r="U174" s="64"/>
      <c r="V174" s="64"/>
      <c r="W174" s="64"/>
      <c r="X174" s="64"/>
      <c r="Y174" s="64"/>
      <c r="Z174" s="86"/>
    </row>
    <row r="175" spans="1:26" x14ac:dyDescent="0.4">
      <c r="A175" s="83">
        <v>171</v>
      </c>
      <c r="B175" s="32" t="s">
        <v>4006</v>
      </c>
      <c r="C175" s="82" t="s">
        <v>3310</v>
      </c>
      <c r="D175" s="81" t="s">
        <v>1724</v>
      </c>
      <c r="E175" s="5" t="s">
        <v>1720</v>
      </c>
      <c r="F175" s="5" t="s">
        <v>1725</v>
      </c>
      <c r="G175" s="3" t="s">
        <v>18</v>
      </c>
      <c r="H175" s="7">
        <v>0</v>
      </c>
      <c r="I175" s="80">
        <v>0</v>
      </c>
      <c r="J175" s="33">
        <v>19</v>
      </c>
      <c r="K175" s="78">
        <f t="shared" si="7"/>
        <v>66.5</v>
      </c>
      <c r="L175" s="77">
        <f t="shared" si="8"/>
        <v>4.6550000000000002</v>
      </c>
      <c r="M175" s="77">
        <f>66.5+4.66</f>
        <v>71.16</v>
      </c>
      <c r="N175" s="79">
        <v>4.66</v>
      </c>
      <c r="O175" s="78">
        <f t="shared" si="6"/>
        <v>71.155000000000001</v>
      </c>
      <c r="P175" s="78">
        <v>71.16</v>
      </c>
      <c r="Q175" s="77">
        <v>71.25</v>
      </c>
      <c r="R175" s="124"/>
      <c r="S175" s="69"/>
      <c r="T175" s="64"/>
      <c r="U175" s="64"/>
      <c r="V175" s="64"/>
      <c r="W175" s="64"/>
      <c r="X175" s="64"/>
      <c r="Y175" s="64"/>
      <c r="Z175" s="86"/>
    </row>
    <row r="176" spans="1:26" x14ac:dyDescent="0.4">
      <c r="A176" s="83">
        <v>172</v>
      </c>
      <c r="B176" s="32" t="s">
        <v>4006</v>
      </c>
      <c r="C176" s="82" t="s">
        <v>3311</v>
      </c>
      <c r="D176" s="81" t="s">
        <v>1722</v>
      </c>
      <c r="E176" s="5" t="s">
        <v>1720</v>
      </c>
      <c r="F176" s="5" t="s">
        <v>1723</v>
      </c>
      <c r="G176" s="3" t="s">
        <v>18</v>
      </c>
      <c r="H176" s="7">
        <v>0</v>
      </c>
      <c r="I176" s="80">
        <v>0</v>
      </c>
      <c r="J176" s="33">
        <v>8</v>
      </c>
      <c r="K176" s="78">
        <f t="shared" si="7"/>
        <v>28</v>
      </c>
      <c r="L176" s="77">
        <f t="shared" si="8"/>
        <v>1.9600000000000002</v>
      </c>
      <c r="M176" s="77">
        <f>28+1.96</f>
        <v>29.96</v>
      </c>
      <c r="N176" s="79">
        <v>1.96</v>
      </c>
      <c r="O176" s="78">
        <f t="shared" si="6"/>
        <v>29.96</v>
      </c>
      <c r="P176" s="78">
        <v>29.96</v>
      </c>
      <c r="Q176" s="77">
        <v>30</v>
      </c>
      <c r="R176" s="124"/>
      <c r="S176" s="69"/>
      <c r="T176" s="64"/>
      <c r="U176" s="64"/>
      <c r="V176" s="64"/>
      <c r="W176" s="64"/>
      <c r="X176" s="64"/>
      <c r="Y176" s="64"/>
      <c r="Z176" s="86"/>
    </row>
    <row r="177" spans="1:26" x14ac:dyDescent="0.4">
      <c r="A177" s="83">
        <v>173</v>
      </c>
      <c r="B177" s="32" t="s">
        <v>4006</v>
      </c>
      <c r="C177" s="82" t="s">
        <v>3312</v>
      </c>
      <c r="D177" s="81" t="s">
        <v>1713</v>
      </c>
      <c r="E177" s="5" t="s">
        <v>1714</v>
      </c>
      <c r="F177" s="5" t="s">
        <v>1715</v>
      </c>
      <c r="G177" s="3" t="s">
        <v>3465</v>
      </c>
      <c r="H177" s="7">
        <v>123.59</v>
      </c>
      <c r="I177" s="80">
        <v>8.09</v>
      </c>
      <c r="J177" s="33">
        <v>28</v>
      </c>
      <c r="K177" s="78">
        <f t="shared" si="7"/>
        <v>98</v>
      </c>
      <c r="L177" s="77">
        <f t="shared" si="8"/>
        <v>6.86</v>
      </c>
      <c r="M177" s="77">
        <f>98+6.86</f>
        <v>104.86</v>
      </c>
      <c r="N177" s="79">
        <v>14.95</v>
      </c>
      <c r="O177" s="78">
        <f t="shared" si="6"/>
        <v>228.45000000000002</v>
      </c>
      <c r="P177" s="78">
        <v>228.45</v>
      </c>
      <c r="Q177" s="77">
        <v>228.5</v>
      </c>
      <c r="R177" s="124"/>
      <c r="S177" s="69"/>
      <c r="T177" s="64"/>
      <c r="U177" s="64"/>
      <c r="V177" s="64"/>
      <c r="W177" s="64"/>
      <c r="X177" s="64"/>
      <c r="Y177" s="64"/>
      <c r="Z177" s="86"/>
    </row>
    <row r="178" spans="1:26" x14ac:dyDescent="0.4">
      <c r="A178" s="83">
        <v>174</v>
      </c>
      <c r="B178" s="32" t="s">
        <v>4006</v>
      </c>
      <c r="C178" s="82" t="s">
        <v>3313</v>
      </c>
      <c r="D178" s="81" t="s">
        <v>433</v>
      </c>
      <c r="E178" s="5" t="s">
        <v>432</v>
      </c>
      <c r="F178" s="5" t="s">
        <v>434</v>
      </c>
      <c r="G178" s="3" t="s">
        <v>18</v>
      </c>
      <c r="H178" s="7">
        <v>0</v>
      </c>
      <c r="I178" s="80">
        <v>0</v>
      </c>
      <c r="J178" s="33">
        <v>16</v>
      </c>
      <c r="K178" s="78">
        <f t="shared" si="7"/>
        <v>56</v>
      </c>
      <c r="L178" s="77">
        <f t="shared" si="8"/>
        <v>3.9200000000000004</v>
      </c>
      <c r="M178" s="77">
        <f>56+3.92</f>
        <v>59.92</v>
      </c>
      <c r="N178" s="79">
        <v>8.09</v>
      </c>
      <c r="O178" s="78">
        <f t="shared" si="6"/>
        <v>59.92</v>
      </c>
      <c r="P178" s="78">
        <v>59.92</v>
      </c>
      <c r="Q178" s="77">
        <v>60</v>
      </c>
      <c r="R178" s="124"/>
      <c r="S178" s="69"/>
      <c r="T178" s="64"/>
      <c r="U178" s="64"/>
      <c r="V178" s="64"/>
      <c r="W178" s="64"/>
      <c r="X178" s="64"/>
      <c r="Y178" s="64"/>
      <c r="Z178" s="86"/>
    </row>
    <row r="179" spans="1:26" x14ac:dyDescent="0.4">
      <c r="A179" s="83">
        <v>175</v>
      </c>
      <c r="B179" s="32" t="s">
        <v>4006</v>
      </c>
      <c r="C179" s="82" t="s">
        <v>3314</v>
      </c>
      <c r="D179" s="81" t="s">
        <v>1634</v>
      </c>
      <c r="E179" s="5" t="s">
        <v>2205</v>
      </c>
      <c r="F179" s="5" t="s">
        <v>1635</v>
      </c>
      <c r="G179" s="3" t="s">
        <v>18</v>
      </c>
      <c r="H179" s="7">
        <v>0</v>
      </c>
      <c r="I179" s="80">
        <v>0</v>
      </c>
      <c r="J179" s="33">
        <v>11</v>
      </c>
      <c r="K179" s="78">
        <f t="shared" si="7"/>
        <v>38.5</v>
      </c>
      <c r="L179" s="77">
        <f t="shared" si="8"/>
        <v>2.6950000000000003</v>
      </c>
      <c r="M179" s="77">
        <f>38.5+2.7</f>
        <v>41.2</v>
      </c>
      <c r="N179" s="79">
        <v>2.7</v>
      </c>
      <c r="O179" s="78">
        <f t="shared" si="6"/>
        <v>41.195</v>
      </c>
      <c r="P179" s="78">
        <v>41.2</v>
      </c>
      <c r="Q179" s="77">
        <v>41.25</v>
      </c>
      <c r="R179" s="124"/>
      <c r="S179" s="69"/>
      <c r="T179" s="64"/>
      <c r="U179" s="64"/>
      <c r="V179" s="64"/>
      <c r="W179" s="64"/>
      <c r="X179" s="64"/>
      <c r="Y179" s="64"/>
      <c r="Z179" s="86"/>
    </row>
    <row r="180" spans="1:26" x14ac:dyDescent="0.4">
      <c r="A180" s="83">
        <v>176</v>
      </c>
      <c r="B180" s="32" t="s">
        <v>4006</v>
      </c>
      <c r="C180" s="82" t="s">
        <v>3315</v>
      </c>
      <c r="D180" s="81" t="s">
        <v>1631</v>
      </c>
      <c r="E180" s="5" t="s">
        <v>1632</v>
      </c>
      <c r="F180" s="5" t="s">
        <v>1633</v>
      </c>
      <c r="G180" s="3" t="s">
        <v>18</v>
      </c>
      <c r="H180" s="7">
        <v>0</v>
      </c>
      <c r="I180" s="80">
        <v>0</v>
      </c>
      <c r="J180" s="33">
        <v>31</v>
      </c>
      <c r="K180" s="78">
        <f t="shared" si="7"/>
        <v>108.5</v>
      </c>
      <c r="L180" s="77">
        <f t="shared" si="8"/>
        <v>7.5950000000000006</v>
      </c>
      <c r="M180" s="77">
        <f>108.5+7.6</f>
        <v>116.1</v>
      </c>
      <c r="N180" s="79">
        <v>7.6</v>
      </c>
      <c r="O180" s="78">
        <f t="shared" si="6"/>
        <v>116.095</v>
      </c>
      <c r="P180" s="78">
        <v>116.1</v>
      </c>
      <c r="Q180" s="77">
        <v>116.25</v>
      </c>
      <c r="R180" s="124"/>
      <c r="S180" s="69"/>
      <c r="T180" s="64"/>
      <c r="U180" s="64"/>
      <c r="V180" s="64"/>
      <c r="W180" s="64"/>
      <c r="X180" s="64"/>
      <c r="Y180" s="64"/>
      <c r="Z180" s="86"/>
    </row>
    <row r="181" spans="1:26" x14ac:dyDescent="0.4">
      <c r="A181" s="83">
        <v>177</v>
      </c>
      <c r="B181" s="32" t="s">
        <v>4006</v>
      </c>
      <c r="C181" s="82" t="s">
        <v>3316</v>
      </c>
      <c r="D181" s="81" t="s">
        <v>438</v>
      </c>
      <c r="E181" s="5" t="s">
        <v>439</v>
      </c>
      <c r="F181" s="5" t="s">
        <v>440</v>
      </c>
      <c r="G181" s="3" t="s">
        <v>18</v>
      </c>
      <c r="H181" s="7">
        <v>0</v>
      </c>
      <c r="I181" s="80">
        <v>0</v>
      </c>
      <c r="J181" s="33">
        <v>32</v>
      </c>
      <c r="K181" s="78">
        <f t="shared" si="7"/>
        <v>112</v>
      </c>
      <c r="L181" s="77">
        <f t="shared" si="8"/>
        <v>7.8400000000000007</v>
      </c>
      <c r="M181" s="77">
        <f>112+7.84</f>
        <v>119.84</v>
      </c>
      <c r="N181" s="79">
        <v>7.84</v>
      </c>
      <c r="O181" s="78">
        <f t="shared" si="6"/>
        <v>119.84</v>
      </c>
      <c r="P181" s="78">
        <v>119.84</v>
      </c>
      <c r="Q181" s="77">
        <v>120</v>
      </c>
      <c r="R181" s="124"/>
      <c r="S181" s="69"/>
      <c r="T181" s="64"/>
      <c r="U181" s="64"/>
      <c r="V181" s="64"/>
      <c r="W181" s="64"/>
      <c r="X181" s="64"/>
      <c r="Y181" s="64"/>
      <c r="Z181" s="86"/>
    </row>
    <row r="182" spans="1:26" x14ac:dyDescent="0.4">
      <c r="A182" s="83">
        <v>178</v>
      </c>
      <c r="B182" s="32" t="s">
        <v>4006</v>
      </c>
      <c r="C182" s="82" t="s">
        <v>3317</v>
      </c>
      <c r="D182" s="81" t="s">
        <v>653</v>
      </c>
      <c r="E182" s="5" t="s">
        <v>654</v>
      </c>
      <c r="F182" s="5" t="s">
        <v>655</v>
      </c>
      <c r="G182" s="3" t="s">
        <v>18</v>
      </c>
      <c r="H182" s="7">
        <v>0</v>
      </c>
      <c r="I182" s="80">
        <v>0</v>
      </c>
      <c r="J182" s="33">
        <v>33</v>
      </c>
      <c r="K182" s="78">
        <f t="shared" si="7"/>
        <v>115.5</v>
      </c>
      <c r="L182" s="77">
        <f t="shared" si="8"/>
        <v>8.0850000000000009</v>
      </c>
      <c r="M182" s="77">
        <f>115.5+8.09</f>
        <v>123.59</v>
      </c>
      <c r="N182" s="79">
        <v>8.09</v>
      </c>
      <c r="O182" s="78">
        <f t="shared" si="6"/>
        <v>123.58500000000001</v>
      </c>
      <c r="P182" s="78">
        <v>123.59</v>
      </c>
      <c r="Q182" s="77">
        <v>123.75</v>
      </c>
      <c r="R182" s="124"/>
      <c r="S182" s="69"/>
      <c r="T182" s="64"/>
      <c r="U182" s="64"/>
      <c r="V182" s="64"/>
      <c r="W182" s="64"/>
      <c r="X182" s="64"/>
      <c r="Y182" s="64"/>
      <c r="Z182" s="86"/>
    </row>
    <row r="183" spans="1:26" x14ac:dyDescent="0.4">
      <c r="A183" s="83">
        <v>179</v>
      </c>
      <c r="B183" s="32" t="s">
        <v>4006</v>
      </c>
      <c r="C183" s="82" t="s">
        <v>3318</v>
      </c>
      <c r="D183" s="81" t="s">
        <v>1873</v>
      </c>
      <c r="E183" s="5" t="s">
        <v>3623</v>
      </c>
      <c r="F183" s="5" t="s">
        <v>1875</v>
      </c>
      <c r="G183" s="3" t="s">
        <v>18</v>
      </c>
      <c r="H183" s="7">
        <v>0</v>
      </c>
      <c r="I183" s="80">
        <v>0</v>
      </c>
      <c r="J183" s="33">
        <v>21</v>
      </c>
      <c r="K183" s="78">
        <f t="shared" si="7"/>
        <v>73.5</v>
      </c>
      <c r="L183" s="77">
        <f t="shared" si="8"/>
        <v>5.1450000000000005</v>
      </c>
      <c r="M183" s="77">
        <f>73.5+5.15</f>
        <v>78.650000000000006</v>
      </c>
      <c r="N183" s="79">
        <v>5.15</v>
      </c>
      <c r="O183" s="78">
        <f t="shared" si="6"/>
        <v>78.644999999999996</v>
      </c>
      <c r="P183" s="78">
        <v>78.650000000000006</v>
      </c>
      <c r="Q183" s="77">
        <v>78.75</v>
      </c>
      <c r="R183" s="124"/>
      <c r="S183" s="69"/>
      <c r="T183" s="64"/>
      <c r="U183" s="64"/>
      <c r="V183" s="64"/>
      <c r="W183" s="64"/>
      <c r="X183" s="64"/>
      <c r="Y183" s="64"/>
      <c r="Z183" s="86"/>
    </row>
    <row r="184" spans="1:26" x14ac:dyDescent="0.4">
      <c r="A184" s="83">
        <v>180</v>
      </c>
      <c r="B184" s="32" t="s">
        <v>4006</v>
      </c>
      <c r="C184" s="82" t="s">
        <v>3319</v>
      </c>
      <c r="D184" s="81" t="s">
        <v>1454</v>
      </c>
      <c r="E184" s="5" t="s">
        <v>1455</v>
      </c>
      <c r="F184" s="5" t="s">
        <v>1456</v>
      </c>
      <c r="G184" s="3" t="s">
        <v>18</v>
      </c>
      <c r="H184" s="7">
        <v>0</v>
      </c>
      <c r="I184" s="80">
        <v>0</v>
      </c>
      <c r="J184" s="33">
        <v>25</v>
      </c>
      <c r="K184" s="78">
        <f t="shared" si="7"/>
        <v>87.5</v>
      </c>
      <c r="L184" s="77">
        <f t="shared" si="8"/>
        <v>6.1250000000000009</v>
      </c>
      <c r="M184" s="77">
        <f>87.5+6.13</f>
        <v>93.63</v>
      </c>
      <c r="N184" s="79">
        <v>6.13</v>
      </c>
      <c r="O184" s="78">
        <f t="shared" si="6"/>
        <v>93.625</v>
      </c>
      <c r="P184" s="78">
        <v>93.63</v>
      </c>
      <c r="Q184" s="77">
        <v>93.75</v>
      </c>
      <c r="R184" s="124"/>
      <c r="S184" s="69"/>
      <c r="T184" s="64"/>
      <c r="U184" s="64"/>
      <c r="V184" s="64"/>
      <c r="W184" s="64"/>
      <c r="X184" s="64"/>
      <c r="Y184" s="64"/>
      <c r="Z184" s="86"/>
    </row>
    <row r="185" spans="1:26" x14ac:dyDescent="0.4">
      <c r="A185" s="83">
        <v>181</v>
      </c>
      <c r="B185" s="32" t="s">
        <v>4006</v>
      </c>
      <c r="C185" s="82" t="s">
        <v>3320</v>
      </c>
      <c r="D185" s="81" t="s">
        <v>1457</v>
      </c>
      <c r="E185" s="5" t="s">
        <v>3094</v>
      </c>
      <c r="F185" s="5" t="s">
        <v>1458</v>
      </c>
      <c r="G185" s="3" t="s">
        <v>18</v>
      </c>
      <c r="H185" s="7">
        <v>0</v>
      </c>
      <c r="I185" s="80">
        <v>0</v>
      </c>
      <c r="J185" s="33">
        <v>10</v>
      </c>
      <c r="K185" s="78">
        <f t="shared" si="7"/>
        <v>35</v>
      </c>
      <c r="L185" s="77">
        <f t="shared" si="8"/>
        <v>2.4500000000000002</v>
      </c>
      <c r="M185" s="77">
        <f>35+2.45</f>
        <v>37.450000000000003</v>
      </c>
      <c r="N185" s="79">
        <v>2.4500000000000002</v>
      </c>
      <c r="O185" s="78">
        <f t="shared" si="6"/>
        <v>37.450000000000003</v>
      </c>
      <c r="P185" s="78">
        <v>37.450000000000003</v>
      </c>
      <c r="Q185" s="77">
        <v>37.5</v>
      </c>
      <c r="R185" s="124"/>
      <c r="S185" s="69"/>
      <c r="T185" s="64"/>
      <c r="U185" s="64"/>
      <c r="V185" s="64"/>
      <c r="W185" s="64"/>
      <c r="X185" s="64"/>
      <c r="Y185" s="64"/>
      <c r="Z185" s="86"/>
    </row>
    <row r="186" spans="1:26" x14ac:dyDescent="0.4">
      <c r="A186" s="83">
        <v>182</v>
      </c>
      <c r="B186" s="32" t="s">
        <v>4006</v>
      </c>
      <c r="C186" s="82" t="s">
        <v>3321</v>
      </c>
      <c r="D186" s="81" t="s">
        <v>1467</v>
      </c>
      <c r="E186" s="5" t="s">
        <v>1468</v>
      </c>
      <c r="F186" s="5" t="s">
        <v>1469</v>
      </c>
      <c r="G186" s="3" t="s">
        <v>18</v>
      </c>
      <c r="H186" s="7">
        <v>0</v>
      </c>
      <c r="I186" s="80">
        <v>0</v>
      </c>
      <c r="J186" s="33">
        <v>13</v>
      </c>
      <c r="K186" s="78">
        <f t="shared" si="7"/>
        <v>45.5</v>
      </c>
      <c r="L186" s="77">
        <f t="shared" si="8"/>
        <v>3.1850000000000005</v>
      </c>
      <c r="M186" s="77">
        <f>45.5+3.19</f>
        <v>48.69</v>
      </c>
      <c r="N186" s="79">
        <v>3.19</v>
      </c>
      <c r="O186" s="78">
        <f t="shared" si="6"/>
        <v>48.685000000000002</v>
      </c>
      <c r="P186" s="78">
        <v>48.69</v>
      </c>
      <c r="Q186" s="77">
        <v>48.75</v>
      </c>
      <c r="R186" s="124"/>
      <c r="S186" s="69"/>
      <c r="T186" s="64"/>
      <c r="U186" s="64"/>
      <c r="V186" s="64"/>
      <c r="W186" s="64"/>
      <c r="X186" s="64"/>
      <c r="Y186" s="64"/>
      <c r="Z186" s="86"/>
    </row>
    <row r="187" spans="1:26" x14ac:dyDescent="0.4">
      <c r="A187" s="83">
        <v>183</v>
      </c>
      <c r="B187" s="32" t="s">
        <v>4006</v>
      </c>
      <c r="C187" s="82" t="s">
        <v>3322</v>
      </c>
      <c r="D187" s="81" t="s">
        <v>1478</v>
      </c>
      <c r="E187" s="5" t="s">
        <v>1476</v>
      </c>
      <c r="F187" s="5" t="s">
        <v>1479</v>
      </c>
      <c r="G187" s="3" t="s">
        <v>18</v>
      </c>
      <c r="H187" s="7">
        <v>0</v>
      </c>
      <c r="I187" s="80">
        <v>0</v>
      </c>
      <c r="J187" s="33">
        <v>21</v>
      </c>
      <c r="K187" s="78">
        <f t="shared" si="7"/>
        <v>73.5</v>
      </c>
      <c r="L187" s="77">
        <f t="shared" si="8"/>
        <v>5.1450000000000005</v>
      </c>
      <c r="M187" s="77">
        <f>73.5+5.15</f>
        <v>78.650000000000006</v>
      </c>
      <c r="N187" s="79">
        <v>5.15</v>
      </c>
      <c r="O187" s="78">
        <f t="shared" si="6"/>
        <v>78.644999999999996</v>
      </c>
      <c r="P187" s="78">
        <v>78.650000000000006</v>
      </c>
      <c r="Q187" s="77">
        <v>78.75</v>
      </c>
      <c r="R187" s="124"/>
      <c r="S187" s="69"/>
      <c r="T187" s="64"/>
      <c r="U187" s="64"/>
      <c r="V187" s="64"/>
      <c r="W187" s="64"/>
      <c r="X187" s="64"/>
      <c r="Y187" s="64"/>
      <c r="Z187" s="86"/>
    </row>
    <row r="188" spans="1:26" x14ac:dyDescent="0.4">
      <c r="A188" s="83">
        <v>184</v>
      </c>
      <c r="B188" s="32" t="s">
        <v>4006</v>
      </c>
      <c r="C188" s="82" t="s">
        <v>3323</v>
      </c>
      <c r="D188" s="81" t="s">
        <v>1475</v>
      </c>
      <c r="E188" s="5" t="s">
        <v>1476</v>
      </c>
      <c r="F188" s="5" t="s">
        <v>1477</v>
      </c>
      <c r="G188" s="3" t="s">
        <v>18</v>
      </c>
      <c r="H188" s="7">
        <v>0</v>
      </c>
      <c r="I188" s="80">
        <v>0</v>
      </c>
      <c r="J188" s="33">
        <v>15</v>
      </c>
      <c r="K188" s="78">
        <f t="shared" si="7"/>
        <v>52.5</v>
      </c>
      <c r="L188" s="77">
        <f t="shared" si="8"/>
        <v>3.6750000000000003</v>
      </c>
      <c r="M188" s="77">
        <f>52.5+3.68</f>
        <v>56.18</v>
      </c>
      <c r="N188" s="79">
        <v>3.68</v>
      </c>
      <c r="O188" s="78">
        <f t="shared" si="6"/>
        <v>56.174999999999997</v>
      </c>
      <c r="P188" s="78">
        <v>56.18</v>
      </c>
      <c r="Q188" s="77">
        <v>56.25</v>
      </c>
      <c r="R188" s="124"/>
      <c r="S188" s="69"/>
      <c r="T188" s="64"/>
      <c r="U188" s="64"/>
      <c r="V188" s="64"/>
      <c r="W188" s="64"/>
      <c r="X188" s="64"/>
      <c r="Y188" s="64"/>
      <c r="Z188" s="86"/>
    </row>
    <row r="189" spans="1:26" x14ac:dyDescent="0.4">
      <c r="A189" s="83">
        <v>185</v>
      </c>
      <c r="B189" s="32" t="s">
        <v>4006</v>
      </c>
      <c r="C189" s="82" t="s">
        <v>3324</v>
      </c>
      <c r="D189" s="81" t="s">
        <v>1482</v>
      </c>
      <c r="E189" s="5" t="s">
        <v>3078</v>
      </c>
      <c r="F189" s="5" t="s">
        <v>1483</v>
      </c>
      <c r="G189" s="3" t="s">
        <v>18</v>
      </c>
      <c r="H189" s="7">
        <v>0</v>
      </c>
      <c r="I189" s="80">
        <v>0</v>
      </c>
      <c r="J189" s="33">
        <v>7</v>
      </c>
      <c r="K189" s="78">
        <f t="shared" si="7"/>
        <v>24.5</v>
      </c>
      <c r="L189" s="77">
        <f t="shared" si="8"/>
        <v>1.7150000000000001</v>
      </c>
      <c r="M189" s="77">
        <f>24.5+1.72</f>
        <v>26.22</v>
      </c>
      <c r="N189" s="79">
        <v>1.72</v>
      </c>
      <c r="O189" s="78">
        <f t="shared" si="6"/>
        <v>26.215</v>
      </c>
      <c r="P189" s="78">
        <v>26.22</v>
      </c>
      <c r="Q189" s="77">
        <v>26.25</v>
      </c>
      <c r="R189" s="124"/>
      <c r="S189" s="69"/>
      <c r="T189" s="64"/>
      <c r="U189" s="64"/>
      <c r="V189" s="64"/>
      <c r="W189" s="64"/>
      <c r="X189" s="64"/>
      <c r="Y189" s="64"/>
      <c r="Z189" s="86"/>
    </row>
    <row r="190" spans="1:26" x14ac:dyDescent="0.4">
      <c r="A190" s="83">
        <v>186</v>
      </c>
      <c r="B190" s="32" t="s">
        <v>4006</v>
      </c>
      <c r="C190" s="82" t="s">
        <v>3325</v>
      </c>
      <c r="D190" s="81" t="s">
        <v>1480</v>
      </c>
      <c r="E190" s="5" t="s">
        <v>1476</v>
      </c>
      <c r="F190" s="5" t="s">
        <v>1481</v>
      </c>
      <c r="G190" s="3" t="s">
        <v>18</v>
      </c>
      <c r="H190" s="7">
        <v>0</v>
      </c>
      <c r="I190" s="80">
        <v>0</v>
      </c>
      <c r="J190" s="33">
        <v>58</v>
      </c>
      <c r="K190" s="78">
        <f t="shared" si="7"/>
        <v>203</v>
      </c>
      <c r="L190" s="77">
        <f t="shared" si="8"/>
        <v>14.21</v>
      </c>
      <c r="M190" s="77">
        <f>203+14.21</f>
        <v>217.21</v>
      </c>
      <c r="N190" s="79">
        <v>14.21</v>
      </c>
      <c r="O190" s="78">
        <f t="shared" si="6"/>
        <v>217.21</v>
      </c>
      <c r="P190" s="78">
        <v>217.21</v>
      </c>
      <c r="Q190" s="77">
        <v>217.25</v>
      </c>
      <c r="R190" s="124"/>
      <c r="S190" s="69"/>
      <c r="T190" s="64"/>
      <c r="U190" s="64"/>
      <c r="V190" s="64"/>
      <c r="W190" s="64"/>
      <c r="X190" s="64"/>
      <c r="Y190" s="64"/>
      <c r="Z190" s="86"/>
    </row>
    <row r="191" spans="1:26" x14ac:dyDescent="0.4">
      <c r="A191" s="83">
        <v>187</v>
      </c>
      <c r="B191" s="32" t="s">
        <v>4006</v>
      </c>
      <c r="C191" s="82" t="s">
        <v>3326</v>
      </c>
      <c r="D191" s="81" t="s">
        <v>1486</v>
      </c>
      <c r="E191" s="5" t="s">
        <v>3080</v>
      </c>
      <c r="F191" s="5" t="s">
        <v>1487</v>
      </c>
      <c r="G191" s="3" t="s">
        <v>18</v>
      </c>
      <c r="H191" s="7">
        <v>0</v>
      </c>
      <c r="I191" s="80">
        <v>0</v>
      </c>
      <c r="J191" s="33">
        <v>3</v>
      </c>
      <c r="K191" s="78">
        <f t="shared" si="7"/>
        <v>10.5</v>
      </c>
      <c r="L191" s="77">
        <f t="shared" si="8"/>
        <v>0.7350000000000001</v>
      </c>
      <c r="M191" s="77">
        <f>10.5+0.74</f>
        <v>11.24</v>
      </c>
      <c r="N191" s="79">
        <v>0.74</v>
      </c>
      <c r="O191" s="78">
        <f t="shared" si="6"/>
        <v>11.234999999999999</v>
      </c>
      <c r="P191" s="78">
        <v>11.24</v>
      </c>
      <c r="Q191" s="77">
        <v>11.25</v>
      </c>
      <c r="R191" s="124"/>
      <c r="S191" s="69"/>
      <c r="T191" s="64"/>
      <c r="U191" s="64"/>
      <c r="V191" s="64"/>
      <c r="W191" s="64"/>
      <c r="X191" s="64"/>
      <c r="Y191" s="64"/>
      <c r="Z191" s="86"/>
    </row>
    <row r="192" spans="1:26" x14ac:dyDescent="0.4">
      <c r="A192" s="83">
        <v>188</v>
      </c>
      <c r="B192" s="32" t="s">
        <v>4006</v>
      </c>
      <c r="C192" s="82" t="s">
        <v>3327</v>
      </c>
      <c r="D192" s="81" t="s">
        <v>1494</v>
      </c>
      <c r="E192" s="5" t="s">
        <v>1495</v>
      </c>
      <c r="F192" s="5" t="s">
        <v>1496</v>
      </c>
      <c r="G192" s="3" t="s">
        <v>18</v>
      </c>
      <c r="H192" s="7">
        <v>0</v>
      </c>
      <c r="I192" s="80">
        <v>0</v>
      </c>
      <c r="J192" s="33">
        <v>18</v>
      </c>
      <c r="K192" s="78">
        <f t="shared" si="7"/>
        <v>63</v>
      </c>
      <c r="L192" s="77">
        <f t="shared" si="8"/>
        <v>4.41</v>
      </c>
      <c r="M192" s="77">
        <f>63+4.41</f>
        <v>67.41</v>
      </c>
      <c r="N192" s="79">
        <v>4.41</v>
      </c>
      <c r="O192" s="78">
        <f t="shared" si="6"/>
        <v>67.41</v>
      </c>
      <c r="P192" s="78">
        <v>67.41</v>
      </c>
      <c r="Q192" s="77">
        <v>67.5</v>
      </c>
      <c r="R192" s="124"/>
      <c r="S192" s="69"/>
      <c r="T192" s="64"/>
      <c r="U192" s="64"/>
      <c r="V192" s="64"/>
      <c r="W192" s="64"/>
      <c r="X192" s="64"/>
      <c r="Y192" s="64"/>
      <c r="Z192" s="86"/>
    </row>
    <row r="193" spans="1:26" x14ac:dyDescent="0.4">
      <c r="A193" s="83">
        <v>189</v>
      </c>
      <c r="B193" s="32" t="s">
        <v>4006</v>
      </c>
      <c r="C193" s="82" t="s">
        <v>3328</v>
      </c>
      <c r="D193" s="81" t="s">
        <v>1491</v>
      </c>
      <c r="E193" s="5" t="s">
        <v>1492</v>
      </c>
      <c r="F193" s="5" t="s">
        <v>1493</v>
      </c>
      <c r="G193" s="3" t="s">
        <v>18</v>
      </c>
      <c r="H193" s="7">
        <v>0</v>
      </c>
      <c r="I193" s="80">
        <v>0</v>
      </c>
      <c r="J193" s="33">
        <v>13</v>
      </c>
      <c r="K193" s="78">
        <f t="shared" si="7"/>
        <v>45.5</v>
      </c>
      <c r="L193" s="77">
        <f t="shared" si="8"/>
        <v>3.1850000000000005</v>
      </c>
      <c r="M193" s="77">
        <f>45.5+3.19</f>
        <v>48.69</v>
      </c>
      <c r="N193" s="79">
        <v>3.19</v>
      </c>
      <c r="O193" s="78">
        <f t="shared" si="6"/>
        <v>48.685000000000002</v>
      </c>
      <c r="P193" s="78">
        <v>48.69</v>
      </c>
      <c r="Q193" s="77">
        <v>48.75</v>
      </c>
      <c r="R193" s="124"/>
      <c r="S193" s="69"/>
      <c r="T193" s="64"/>
      <c r="U193" s="64"/>
      <c r="V193" s="64"/>
      <c r="W193" s="64"/>
      <c r="X193" s="64"/>
      <c r="Y193" s="64"/>
      <c r="Z193" s="86"/>
    </row>
    <row r="194" spans="1:26" x14ac:dyDescent="0.4">
      <c r="A194" s="83">
        <v>190</v>
      </c>
      <c r="B194" s="32" t="s">
        <v>4006</v>
      </c>
      <c r="C194" s="82" t="s">
        <v>3329</v>
      </c>
      <c r="D194" s="81" t="s">
        <v>1427</v>
      </c>
      <c r="E194" s="5" t="s">
        <v>2202</v>
      </c>
      <c r="F194" s="5" t="s">
        <v>1428</v>
      </c>
      <c r="G194" s="3" t="s">
        <v>18</v>
      </c>
      <c r="H194" s="7">
        <v>0</v>
      </c>
      <c r="I194" s="80">
        <v>0</v>
      </c>
      <c r="J194" s="33">
        <v>14</v>
      </c>
      <c r="K194" s="78">
        <f t="shared" si="7"/>
        <v>49</v>
      </c>
      <c r="L194" s="77">
        <f t="shared" si="8"/>
        <v>3.43</v>
      </c>
      <c r="M194" s="77">
        <f>49+3.43</f>
        <v>52.43</v>
      </c>
      <c r="N194" s="79">
        <v>3.43</v>
      </c>
      <c r="O194" s="78">
        <f t="shared" si="6"/>
        <v>52.43</v>
      </c>
      <c r="P194" s="78">
        <v>52.43</v>
      </c>
      <c r="Q194" s="77">
        <v>52.5</v>
      </c>
      <c r="R194" s="124"/>
      <c r="S194" s="69"/>
      <c r="T194" s="64"/>
      <c r="U194" s="64"/>
      <c r="V194" s="64"/>
      <c r="W194" s="64"/>
      <c r="X194" s="64"/>
      <c r="Y194" s="64"/>
      <c r="Z194" s="86"/>
    </row>
    <row r="195" spans="1:26" x14ac:dyDescent="0.4">
      <c r="A195" s="83">
        <v>191</v>
      </c>
      <c r="B195" s="32" t="s">
        <v>4006</v>
      </c>
      <c r="C195" s="82" t="s">
        <v>3330</v>
      </c>
      <c r="D195" s="81" t="s">
        <v>1425</v>
      </c>
      <c r="E195" s="5" t="s">
        <v>3517</v>
      </c>
      <c r="F195" s="5" t="s">
        <v>1426</v>
      </c>
      <c r="G195" s="3" t="s">
        <v>18</v>
      </c>
      <c r="H195" s="7">
        <v>0</v>
      </c>
      <c r="I195" s="80">
        <v>0</v>
      </c>
      <c r="J195" s="33">
        <v>5</v>
      </c>
      <c r="K195" s="78">
        <f t="shared" si="7"/>
        <v>17.5</v>
      </c>
      <c r="L195" s="77">
        <f t="shared" si="8"/>
        <v>1.2250000000000001</v>
      </c>
      <c r="M195" s="77">
        <f>17.5+1.23</f>
        <v>18.73</v>
      </c>
      <c r="N195" s="79">
        <v>1.23</v>
      </c>
      <c r="O195" s="78">
        <f t="shared" si="6"/>
        <v>18.725000000000001</v>
      </c>
      <c r="P195" s="78">
        <v>18.73</v>
      </c>
      <c r="Q195" s="77">
        <v>18.75</v>
      </c>
      <c r="R195" s="124"/>
      <c r="S195" s="69"/>
      <c r="T195" s="64"/>
      <c r="U195" s="64"/>
      <c r="V195" s="64"/>
      <c r="W195" s="64"/>
      <c r="X195" s="64"/>
      <c r="Y195" s="64"/>
      <c r="Z195" s="86"/>
    </row>
    <row r="196" spans="1:26" x14ac:dyDescent="0.4">
      <c r="A196" s="83">
        <v>192</v>
      </c>
      <c r="B196" s="32" t="s">
        <v>4006</v>
      </c>
      <c r="C196" s="82" t="s">
        <v>3331</v>
      </c>
      <c r="D196" s="81" t="s">
        <v>1423</v>
      </c>
      <c r="E196" s="5" t="s">
        <v>1421</v>
      </c>
      <c r="F196" s="5" t="s">
        <v>1424</v>
      </c>
      <c r="G196" s="3" t="s">
        <v>3465</v>
      </c>
      <c r="H196" s="7">
        <v>74.900000000000006</v>
      </c>
      <c r="I196" s="80">
        <v>4.9000000000000004</v>
      </c>
      <c r="J196" s="33">
        <v>25</v>
      </c>
      <c r="K196" s="78">
        <f t="shared" si="7"/>
        <v>87.5</v>
      </c>
      <c r="L196" s="77">
        <f t="shared" si="8"/>
        <v>6.1250000000000009</v>
      </c>
      <c r="M196" s="77">
        <f>87.5+6.13</f>
        <v>93.63</v>
      </c>
      <c r="N196" s="79">
        <v>11.03</v>
      </c>
      <c r="O196" s="78">
        <f t="shared" si="6"/>
        <v>168.52500000000001</v>
      </c>
      <c r="P196" s="78">
        <v>168.53</v>
      </c>
      <c r="Q196" s="77">
        <v>168.75</v>
      </c>
      <c r="R196" s="124"/>
      <c r="S196" s="69"/>
      <c r="T196" s="64"/>
      <c r="U196" s="64"/>
      <c r="V196" s="64"/>
      <c r="W196" s="64"/>
      <c r="X196" s="64"/>
      <c r="Y196" s="64"/>
      <c r="Z196" s="86"/>
    </row>
    <row r="197" spans="1:26" x14ac:dyDescent="0.4">
      <c r="A197" s="83">
        <v>193</v>
      </c>
      <c r="B197" s="32" t="s">
        <v>4006</v>
      </c>
      <c r="C197" s="82" t="s">
        <v>3332</v>
      </c>
      <c r="D197" s="81" t="s">
        <v>1431</v>
      </c>
      <c r="E197" s="5" t="s">
        <v>2203</v>
      </c>
      <c r="F197" s="5" t="s">
        <v>1432</v>
      </c>
      <c r="G197" s="3" t="s">
        <v>18</v>
      </c>
      <c r="H197" s="7">
        <v>0</v>
      </c>
      <c r="I197" s="80">
        <v>0</v>
      </c>
      <c r="J197" s="33">
        <v>11</v>
      </c>
      <c r="K197" s="78">
        <f t="shared" si="7"/>
        <v>38.5</v>
      </c>
      <c r="L197" s="77">
        <f t="shared" si="8"/>
        <v>2.6950000000000003</v>
      </c>
      <c r="M197" s="77">
        <f>38.5+2.7</f>
        <v>41.2</v>
      </c>
      <c r="N197" s="79">
        <v>2.7</v>
      </c>
      <c r="O197" s="78">
        <f t="shared" ref="O197:O283" si="9">H197+K197+L197</f>
        <v>41.195</v>
      </c>
      <c r="P197" s="78">
        <v>41.2</v>
      </c>
      <c r="Q197" s="77">
        <v>41.25</v>
      </c>
      <c r="R197" s="124"/>
      <c r="S197" s="69"/>
      <c r="T197" s="64"/>
      <c r="U197" s="64"/>
      <c r="V197" s="64"/>
      <c r="W197" s="64"/>
      <c r="X197" s="64"/>
      <c r="Y197" s="64"/>
      <c r="Z197" s="86"/>
    </row>
    <row r="198" spans="1:26" x14ac:dyDescent="0.4">
      <c r="A198" s="83">
        <v>194</v>
      </c>
      <c r="B198" s="32" t="s">
        <v>4006</v>
      </c>
      <c r="C198" s="82" t="s">
        <v>3333</v>
      </c>
      <c r="D198" s="81" t="s">
        <v>1429</v>
      </c>
      <c r="E198" s="5" t="s">
        <v>3082</v>
      </c>
      <c r="F198" s="5" t="s">
        <v>1430</v>
      </c>
      <c r="G198" s="3" t="s">
        <v>18</v>
      </c>
      <c r="H198" s="7">
        <v>0</v>
      </c>
      <c r="I198" s="80">
        <v>0</v>
      </c>
      <c r="J198" s="33">
        <v>18</v>
      </c>
      <c r="K198" s="78">
        <f t="shared" ref="K198:K283" si="10">J198*3.5</f>
        <v>63</v>
      </c>
      <c r="L198" s="77">
        <f t="shared" ref="L198:L283" si="11">K198*7%</f>
        <v>4.41</v>
      </c>
      <c r="M198" s="77">
        <f>63+4.41</f>
        <v>67.41</v>
      </c>
      <c r="N198" s="79">
        <v>4.41</v>
      </c>
      <c r="O198" s="78">
        <f t="shared" si="9"/>
        <v>67.41</v>
      </c>
      <c r="P198" s="78">
        <v>67.41</v>
      </c>
      <c r="Q198" s="77">
        <v>67.5</v>
      </c>
      <c r="R198" s="124"/>
      <c r="S198" s="69"/>
      <c r="T198" s="64"/>
      <c r="U198" s="64"/>
      <c r="V198" s="64"/>
      <c r="W198" s="64"/>
      <c r="X198" s="64"/>
      <c r="Y198" s="64"/>
      <c r="Z198" s="86"/>
    </row>
    <row r="199" spans="1:26" x14ac:dyDescent="0.4">
      <c r="A199" s="83">
        <v>195</v>
      </c>
      <c r="B199" s="32" t="s">
        <v>4006</v>
      </c>
      <c r="C199" s="82" t="s">
        <v>3334</v>
      </c>
      <c r="D199" s="81" t="s">
        <v>1435</v>
      </c>
      <c r="E199" s="5" t="s">
        <v>3079</v>
      </c>
      <c r="F199" s="5" t="s">
        <v>1436</v>
      </c>
      <c r="G199" s="3" t="s">
        <v>18</v>
      </c>
      <c r="H199" s="7">
        <v>0</v>
      </c>
      <c r="I199" s="80">
        <v>0</v>
      </c>
      <c r="J199" s="33">
        <v>20</v>
      </c>
      <c r="K199" s="78">
        <f t="shared" si="10"/>
        <v>70</v>
      </c>
      <c r="L199" s="77">
        <f t="shared" si="11"/>
        <v>4.9000000000000004</v>
      </c>
      <c r="M199" s="77">
        <f>70+4.9</f>
        <v>74.900000000000006</v>
      </c>
      <c r="N199" s="79">
        <v>4.9000000000000004</v>
      </c>
      <c r="O199" s="78">
        <f t="shared" si="9"/>
        <v>74.900000000000006</v>
      </c>
      <c r="P199" s="78">
        <v>74.900000000000006</v>
      </c>
      <c r="Q199" s="77">
        <v>75</v>
      </c>
      <c r="R199" s="124"/>
      <c r="S199" s="69"/>
      <c r="T199" s="64"/>
      <c r="U199" s="64"/>
      <c r="V199" s="64"/>
      <c r="W199" s="64"/>
      <c r="X199" s="64"/>
      <c r="Y199" s="64"/>
      <c r="Z199" s="86"/>
    </row>
    <row r="200" spans="1:26" x14ac:dyDescent="0.4">
      <c r="A200" s="83">
        <v>196</v>
      </c>
      <c r="B200" s="32" t="s">
        <v>4006</v>
      </c>
      <c r="C200" s="82" t="s">
        <v>3335</v>
      </c>
      <c r="D200" s="81" t="s">
        <v>1446</v>
      </c>
      <c r="E200" s="5" t="s">
        <v>3081</v>
      </c>
      <c r="F200" s="5" t="s">
        <v>1447</v>
      </c>
      <c r="G200" s="3" t="s">
        <v>18</v>
      </c>
      <c r="H200" s="7">
        <v>0</v>
      </c>
      <c r="I200" s="80">
        <v>0</v>
      </c>
      <c r="J200" s="33">
        <v>19</v>
      </c>
      <c r="K200" s="78">
        <f t="shared" si="10"/>
        <v>66.5</v>
      </c>
      <c r="L200" s="77">
        <f t="shared" si="11"/>
        <v>4.6550000000000002</v>
      </c>
      <c r="M200" s="77">
        <f>66.5+4.66</f>
        <v>71.16</v>
      </c>
      <c r="N200" s="79">
        <v>4.66</v>
      </c>
      <c r="O200" s="78">
        <f t="shared" si="9"/>
        <v>71.155000000000001</v>
      </c>
      <c r="P200" s="78">
        <v>71.16</v>
      </c>
      <c r="Q200" s="77">
        <v>71.25</v>
      </c>
      <c r="R200" s="88"/>
      <c r="S200" s="69"/>
      <c r="T200" s="64"/>
      <c r="U200" s="64"/>
      <c r="V200" s="64"/>
      <c r="W200" s="64"/>
      <c r="X200" s="64"/>
      <c r="Y200" s="64"/>
      <c r="Z200" s="86"/>
    </row>
    <row r="201" spans="1:26" x14ac:dyDescent="0.4">
      <c r="A201" s="83">
        <v>197</v>
      </c>
      <c r="B201" s="32" t="s">
        <v>4006</v>
      </c>
      <c r="C201" s="82" t="s">
        <v>3336</v>
      </c>
      <c r="D201" s="81" t="s">
        <v>1439</v>
      </c>
      <c r="E201" s="5" t="s">
        <v>3083</v>
      </c>
      <c r="F201" s="5" t="s">
        <v>1440</v>
      </c>
      <c r="G201" s="3" t="s">
        <v>18</v>
      </c>
      <c r="H201" s="7">
        <v>0</v>
      </c>
      <c r="I201" s="80">
        <v>0</v>
      </c>
      <c r="J201" s="33">
        <v>9</v>
      </c>
      <c r="K201" s="78">
        <f t="shared" si="10"/>
        <v>31.5</v>
      </c>
      <c r="L201" s="77">
        <f t="shared" si="11"/>
        <v>2.2050000000000001</v>
      </c>
      <c r="M201" s="77">
        <f>31.5+2.21</f>
        <v>33.71</v>
      </c>
      <c r="N201" s="79">
        <v>2.21</v>
      </c>
      <c r="O201" s="78">
        <f t="shared" si="9"/>
        <v>33.704999999999998</v>
      </c>
      <c r="P201" s="78">
        <v>33.71</v>
      </c>
      <c r="Q201" s="77">
        <v>33.75</v>
      </c>
      <c r="R201" s="88"/>
      <c r="S201" s="69"/>
      <c r="T201" s="50">
        <f>SUM(H167:H201)</f>
        <v>561.76</v>
      </c>
      <c r="U201" s="50">
        <f>SUM(K167:K201)</f>
        <v>2464</v>
      </c>
      <c r="V201" s="50">
        <f>SUM(N167:N201)</f>
        <v>213.52</v>
      </c>
      <c r="W201" s="50">
        <f>475.62+63.67+67.41+33.71+176.02+18.73+217.21+63.67+71.16+29.96+228.45+59.92+41.2+116.1+119.84+123.59+78.65+93.63+37.45+48.69+78.65+56.18+26.22+217.21+11.24+67.41+48.69+52.43+18.73+168.53+41.2+67.41+74.9+71.16+33.71</f>
        <v>3198.349999999999</v>
      </c>
      <c r="X201" s="89">
        <f>SUM(Q167:Q201)</f>
        <v>3201.25</v>
      </c>
      <c r="Y201" s="85">
        <v>3201.25</v>
      </c>
      <c r="Z201" s="86"/>
    </row>
    <row r="202" spans="1:26" x14ac:dyDescent="0.4">
      <c r="A202" s="83">
        <v>198</v>
      </c>
      <c r="B202" s="32" t="s">
        <v>4063</v>
      </c>
      <c r="C202" s="82" t="s">
        <v>3337</v>
      </c>
      <c r="D202" s="81" t="s">
        <v>2098</v>
      </c>
      <c r="E202" s="5" t="s">
        <v>2099</v>
      </c>
      <c r="F202" s="5" t="s">
        <v>2100</v>
      </c>
      <c r="G202" s="3" t="s">
        <v>18</v>
      </c>
      <c r="H202" s="7">
        <v>0</v>
      </c>
      <c r="I202" s="80">
        <v>0</v>
      </c>
      <c r="J202" s="33">
        <v>49</v>
      </c>
      <c r="K202" s="78">
        <f t="shared" si="10"/>
        <v>171.5</v>
      </c>
      <c r="L202" s="77">
        <f t="shared" si="11"/>
        <v>12.005000000000001</v>
      </c>
      <c r="M202" s="77">
        <f>171.5+12.01</f>
        <v>183.51</v>
      </c>
      <c r="N202" s="79">
        <v>12.01</v>
      </c>
      <c r="O202" s="78">
        <f t="shared" si="9"/>
        <v>183.505</v>
      </c>
      <c r="P202" s="78">
        <v>183.51</v>
      </c>
      <c r="Q202" s="77">
        <v>183.75</v>
      </c>
      <c r="R202" s="88"/>
      <c r="S202" s="69"/>
      <c r="T202" s="64"/>
      <c r="U202" s="64"/>
      <c r="V202" s="64"/>
      <c r="W202" s="64"/>
      <c r="X202" s="64"/>
      <c r="Y202" s="64"/>
      <c r="Z202" s="86"/>
    </row>
    <row r="203" spans="1:26" x14ac:dyDescent="0.4">
      <c r="A203" s="83">
        <v>199</v>
      </c>
      <c r="B203" s="32" t="s">
        <v>4063</v>
      </c>
      <c r="C203" s="82" t="s">
        <v>3338</v>
      </c>
      <c r="D203" s="81" t="s">
        <v>1462</v>
      </c>
      <c r="E203" s="5" t="s">
        <v>3095</v>
      </c>
      <c r="F203" s="5" t="s">
        <v>1463</v>
      </c>
      <c r="G203" s="3" t="s">
        <v>18</v>
      </c>
      <c r="H203" s="7">
        <v>0</v>
      </c>
      <c r="I203" s="80">
        <v>0</v>
      </c>
      <c r="J203" s="33">
        <v>13</v>
      </c>
      <c r="K203" s="78">
        <f t="shared" si="10"/>
        <v>45.5</v>
      </c>
      <c r="L203" s="77">
        <f t="shared" si="11"/>
        <v>3.1850000000000005</v>
      </c>
      <c r="M203" s="77">
        <f>45.5+3.19</f>
        <v>48.69</v>
      </c>
      <c r="N203" s="79">
        <v>3.19</v>
      </c>
      <c r="O203" s="78">
        <f t="shared" si="9"/>
        <v>48.685000000000002</v>
      </c>
      <c r="P203" s="78">
        <v>48.69</v>
      </c>
      <c r="Q203" s="77">
        <v>48.75</v>
      </c>
      <c r="R203" s="88"/>
      <c r="S203" s="69"/>
      <c r="T203" s="64"/>
      <c r="U203" s="64"/>
      <c r="V203" s="64"/>
      <c r="W203" s="64"/>
      <c r="X203" s="64"/>
      <c r="Y203" s="64"/>
      <c r="Z203" s="86"/>
    </row>
    <row r="204" spans="1:26" x14ac:dyDescent="0.4">
      <c r="A204" s="83">
        <v>200</v>
      </c>
      <c r="B204" s="32" t="s">
        <v>4063</v>
      </c>
      <c r="C204" s="82" t="s">
        <v>3339</v>
      </c>
      <c r="D204" s="81" t="s">
        <v>1112</v>
      </c>
      <c r="E204" s="5" t="s">
        <v>3706</v>
      </c>
      <c r="F204" s="5" t="s">
        <v>1113</v>
      </c>
      <c r="G204" s="3" t="s">
        <v>3471</v>
      </c>
      <c r="H204" s="7">
        <v>224.7</v>
      </c>
      <c r="I204" s="80">
        <v>14.7</v>
      </c>
      <c r="J204" s="33">
        <v>39</v>
      </c>
      <c r="K204" s="78">
        <f t="shared" si="10"/>
        <v>136.5</v>
      </c>
      <c r="L204" s="77">
        <f t="shared" si="11"/>
        <v>9.5550000000000015</v>
      </c>
      <c r="M204" s="77">
        <f>136.5+9.56</f>
        <v>146.06</v>
      </c>
      <c r="N204" s="79">
        <v>24.26</v>
      </c>
      <c r="O204" s="78">
        <f t="shared" si="9"/>
        <v>370.755</v>
      </c>
      <c r="P204" s="78">
        <v>370.76</v>
      </c>
      <c r="Q204" s="77">
        <v>371</v>
      </c>
      <c r="R204" s="88"/>
      <c r="S204" s="69"/>
      <c r="T204" s="64"/>
      <c r="U204" s="64"/>
      <c r="V204" s="64"/>
      <c r="W204" s="64"/>
      <c r="X204" s="64"/>
      <c r="Y204" s="64"/>
      <c r="Z204" s="86"/>
    </row>
    <row r="205" spans="1:26" x14ac:dyDescent="0.4">
      <c r="A205" s="83">
        <v>201</v>
      </c>
      <c r="B205" s="32" t="s">
        <v>4063</v>
      </c>
      <c r="C205" s="82" t="s">
        <v>3340</v>
      </c>
      <c r="D205" s="81" t="s">
        <v>2091</v>
      </c>
      <c r="E205" s="5" t="s">
        <v>2092</v>
      </c>
      <c r="F205" s="5" t="s">
        <v>2093</v>
      </c>
      <c r="G205" s="3" t="s">
        <v>18</v>
      </c>
      <c r="H205" s="7">
        <v>0</v>
      </c>
      <c r="I205" s="80">
        <v>0</v>
      </c>
      <c r="J205" s="33">
        <v>14</v>
      </c>
      <c r="K205" s="78">
        <f t="shared" si="10"/>
        <v>49</v>
      </c>
      <c r="L205" s="77">
        <f t="shared" si="11"/>
        <v>3.43</v>
      </c>
      <c r="M205" s="77">
        <f>49+3.43</f>
        <v>52.43</v>
      </c>
      <c r="N205" s="79">
        <v>3.43</v>
      </c>
      <c r="O205" s="78">
        <f t="shared" si="9"/>
        <v>52.43</v>
      </c>
      <c r="P205" s="78">
        <v>52.43</v>
      </c>
      <c r="Q205" s="77">
        <v>52.5</v>
      </c>
      <c r="R205" s="88"/>
      <c r="S205" s="69"/>
      <c r="T205" s="64"/>
      <c r="U205" s="64"/>
      <c r="V205" s="64"/>
      <c r="W205" s="64"/>
      <c r="X205" s="64"/>
      <c r="Y205" s="64"/>
      <c r="Z205" s="86"/>
    </row>
    <row r="206" spans="1:26" x14ac:dyDescent="0.4">
      <c r="A206" s="83">
        <v>202</v>
      </c>
      <c r="B206" s="32" t="s">
        <v>4063</v>
      </c>
      <c r="C206" s="82" t="s">
        <v>3341</v>
      </c>
      <c r="D206" s="81" t="s">
        <v>2056</v>
      </c>
      <c r="E206" s="5" t="s">
        <v>3519</v>
      </c>
      <c r="F206" s="5" t="s">
        <v>2057</v>
      </c>
      <c r="G206" s="3" t="s">
        <v>18</v>
      </c>
      <c r="H206" s="7">
        <v>0</v>
      </c>
      <c r="I206" s="80">
        <v>0</v>
      </c>
      <c r="J206" s="33">
        <v>3</v>
      </c>
      <c r="K206" s="78">
        <f t="shared" si="10"/>
        <v>10.5</v>
      </c>
      <c r="L206" s="77">
        <f t="shared" si="11"/>
        <v>0.7350000000000001</v>
      </c>
      <c r="M206" s="77">
        <f>10.5+0.74</f>
        <v>11.24</v>
      </c>
      <c r="N206" s="79">
        <v>0.74</v>
      </c>
      <c r="O206" s="78">
        <f t="shared" si="9"/>
        <v>11.234999999999999</v>
      </c>
      <c r="P206" s="78">
        <v>11.24</v>
      </c>
      <c r="Q206" s="77">
        <v>11.25</v>
      </c>
      <c r="R206" s="88"/>
      <c r="S206" s="69"/>
      <c r="T206" s="64"/>
      <c r="U206" s="64"/>
      <c r="V206" s="64"/>
      <c r="W206" s="64"/>
      <c r="X206" s="64"/>
      <c r="Y206" s="64"/>
      <c r="Z206" s="86"/>
    </row>
    <row r="207" spans="1:26" x14ac:dyDescent="0.4">
      <c r="A207" s="83">
        <v>203</v>
      </c>
      <c r="B207" s="32" t="s">
        <v>4063</v>
      </c>
      <c r="C207" s="82" t="s">
        <v>3342</v>
      </c>
      <c r="D207" s="81" t="s">
        <v>2058</v>
      </c>
      <c r="E207" s="5" t="s">
        <v>3519</v>
      </c>
      <c r="F207" s="5" t="s">
        <v>2059</v>
      </c>
      <c r="G207" s="3" t="s">
        <v>18</v>
      </c>
      <c r="H207" s="7">
        <v>0</v>
      </c>
      <c r="I207" s="80">
        <v>0</v>
      </c>
      <c r="J207" s="33">
        <v>10</v>
      </c>
      <c r="K207" s="78">
        <f t="shared" si="10"/>
        <v>35</v>
      </c>
      <c r="L207" s="77">
        <f t="shared" si="11"/>
        <v>2.4500000000000002</v>
      </c>
      <c r="M207" s="77">
        <f>35+2.45</f>
        <v>37.450000000000003</v>
      </c>
      <c r="N207" s="79">
        <v>2.4500000000000002</v>
      </c>
      <c r="O207" s="78">
        <f t="shared" si="9"/>
        <v>37.450000000000003</v>
      </c>
      <c r="P207" s="78">
        <v>37.450000000000003</v>
      </c>
      <c r="Q207" s="77">
        <v>37.5</v>
      </c>
      <c r="R207" s="88"/>
      <c r="S207" s="69"/>
      <c r="T207" s="64"/>
      <c r="U207" s="64"/>
      <c r="V207" s="64"/>
      <c r="W207" s="64"/>
      <c r="X207" s="64"/>
      <c r="Y207" s="64"/>
      <c r="Z207" s="86"/>
    </row>
    <row r="208" spans="1:26" x14ac:dyDescent="0.4">
      <c r="A208" s="83">
        <v>204</v>
      </c>
      <c r="B208" s="32" t="s">
        <v>4063</v>
      </c>
      <c r="C208" s="82" t="s">
        <v>3343</v>
      </c>
      <c r="D208" s="81" t="s">
        <v>2072</v>
      </c>
      <c r="E208" s="5" t="s">
        <v>2073</v>
      </c>
      <c r="F208" s="5" t="s">
        <v>2074</v>
      </c>
      <c r="G208" s="3" t="s">
        <v>3471</v>
      </c>
      <c r="H208" s="7">
        <v>700.32</v>
      </c>
      <c r="I208" s="80">
        <v>45.82</v>
      </c>
      <c r="J208" s="33">
        <v>145</v>
      </c>
      <c r="K208" s="78">
        <f t="shared" si="10"/>
        <v>507.5</v>
      </c>
      <c r="L208" s="77">
        <f t="shared" si="11"/>
        <v>35.525000000000006</v>
      </c>
      <c r="M208" s="77">
        <f>507.5+35.53</f>
        <v>543.03</v>
      </c>
      <c r="N208" s="79">
        <v>81.349999999999994</v>
      </c>
      <c r="O208" s="78">
        <f t="shared" si="9"/>
        <v>1243.3450000000003</v>
      </c>
      <c r="P208" s="78">
        <v>1243.3499999999999</v>
      </c>
      <c r="Q208" s="77">
        <v>1243.5</v>
      </c>
      <c r="R208" s="88"/>
      <c r="S208" s="69"/>
      <c r="T208" s="64"/>
      <c r="U208" s="64"/>
      <c r="V208" s="64"/>
      <c r="W208" s="64"/>
      <c r="X208" s="64"/>
      <c r="Y208" s="64"/>
      <c r="Z208" s="86"/>
    </row>
    <row r="209" spans="1:26" x14ac:dyDescent="0.4">
      <c r="A209" s="83">
        <v>205</v>
      </c>
      <c r="B209" s="32" t="s">
        <v>4063</v>
      </c>
      <c r="C209" s="82" t="s">
        <v>3344</v>
      </c>
      <c r="D209" s="81" t="s">
        <v>2089</v>
      </c>
      <c r="E209" s="5" t="s">
        <v>2090</v>
      </c>
      <c r="F209" s="5" t="s">
        <v>2353</v>
      </c>
      <c r="G209" s="3" t="s">
        <v>18</v>
      </c>
      <c r="H209" s="7">
        <v>0</v>
      </c>
      <c r="I209" s="80">
        <v>0</v>
      </c>
      <c r="J209" s="33">
        <v>3</v>
      </c>
      <c r="K209" s="78">
        <f t="shared" si="10"/>
        <v>10.5</v>
      </c>
      <c r="L209" s="77">
        <f t="shared" si="11"/>
        <v>0.7350000000000001</v>
      </c>
      <c r="M209" s="77">
        <f>10.5+0.74</f>
        <v>11.24</v>
      </c>
      <c r="N209" s="79">
        <v>0.74</v>
      </c>
      <c r="O209" s="78">
        <f t="shared" si="9"/>
        <v>11.234999999999999</v>
      </c>
      <c r="P209" s="78">
        <v>11.24</v>
      </c>
      <c r="Q209" s="77">
        <v>11.25</v>
      </c>
      <c r="R209" s="88"/>
      <c r="S209" s="69"/>
      <c r="T209" s="64"/>
      <c r="U209" s="64"/>
      <c r="V209" s="64"/>
      <c r="W209" s="64"/>
      <c r="X209" s="64"/>
      <c r="Y209" s="64"/>
      <c r="Z209" s="86"/>
    </row>
    <row r="210" spans="1:26" x14ac:dyDescent="0.4">
      <c r="A210" s="83">
        <v>206</v>
      </c>
      <c r="B210" s="32" t="s">
        <v>4063</v>
      </c>
      <c r="C210" s="82" t="s">
        <v>3345</v>
      </c>
      <c r="D210" s="81" t="s">
        <v>2032</v>
      </c>
      <c r="E210" s="5" t="s">
        <v>2030</v>
      </c>
      <c r="F210" s="5" t="s">
        <v>2033</v>
      </c>
      <c r="G210" s="3" t="s">
        <v>18</v>
      </c>
      <c r="H210" s="7">
        <v>0</v>
      </c>
      <c r="I210" s="80">
        <v>0</v>
      </c>
      <c r="J210" s="33">
        <v>21</v>
      </c>
      <c r="K210" s="78">
        <f t="shared" si="10"/>
        <v>73.5</v>
      </c>
      <c r="L210" s="77">
        <f t="shared" si="11"/>
        <v>5.1450000000000005</v>
      </c>
      <c r="M210" s="77">
        <f>73.5+5.15</f>
        <v>78.650000000000006</v>
      </c>
      <c r="N210" s="79">
        <v>5.15</v>
      </c>
      <c r="O210" s="78">
        <f t="shared" si="9"/>
        <v>78.644999999999996</v>
      </c>
      <c r="P210" s="78">
        <v>78.650000000000006</v>
      </c>
      <c r="Q210" s="77">
        <v>78.75</v>
      </c>
      <c r="R210" s="88"/>
      <c r="S210" s="69"/>
      <c r="T210" s="64"/>
      <c r="U210" s="64"/>
      <c r="V210" s="64"/>
      <c r="W210" s="64"/>
      <c r="X210" s="64"/>
      <c r="Y210" s="64"/>
      <c r="Z210" s="86"/>
    </row>
    <row r="211" spans="1:26" x14ac:dyDescent="0.4">
      <c r="A211" s="83">
        <v>207</v>
      </c>
      <c r="B211" s="32" t="s">
        <v>4063</v>
      </c>
      <c r="C211" s="82" t="s">
        <v>3346</v>
      </c>
      <c r="D211" s="81" t="s">
        <v>1500</v>
      </c>
      <c r="E211" s="5" t="s">
        <v>1501</v>
      </c>
      <c r="F211" s="5" t="s">
        <v>1502</v>
      </c>
      <c r="G211" s="3" t="s">
        <v>18</v>
      </c>
      <c r="H211" s="7">
        <v>0</v>
      </c>
      <c r="I211" s="80">
        <v>0</v>
      </c>
      <c r="J211" s="33">
        <v>53</v>
      </c>
      <c r="K211" s="78">
        <f t="shared" si="10"/>
        <v>185.5</v>
      </c>
      <c r="L211" s="77">
        <f t="shared" si="11"/>
        <v>12.985000000000001</v>
      </c>
      <c r="M211" s="77">
        <f>185.5+12.99</f>
        <v>198.49</v>
      </c>
      <c r="N211" s="79">
        <v>12.99</v>
      </c>
      <c r="O211" s="78">
        <f t="shared" si="9"/>
        <v>198.48500000000001</v>
      </c>
      <c r="P211" s="78">
        <v>198.49</v>
      </c>
      <c r="Q211" s="77">
        <v>198.5</v>
      </c>
      <c r="R211" s="88"/>
      <c r="S211" s="69"/>
      <c r="T211" s="64"/>
      <c r="U211" s="64"/>
      <c r="V211" s="64"/>
      <c r="W211" s="64"/>
      <c r="X211" s="64"/>
      <c r="Y211" s="64"/>
      <c r="Z211" s="86"/>
    </row>
    <row r="212" spans="1:26" x14ac:dyDescent="0.4">
      <c r="A212" s="83">
        <v>208</v>
      </c>
      <c r="B212" s="32" t="s">
        <v>4063</v>
      </c>
      <c r="C212" s="82" t="s">
        <v>3347</v>
      </c>
      <c r="D212" s="81" t="s">
        <v>764</v>
      </c>
      <c r="E212" s="5" t="s">
        <v>765</v>
      </c>
      <c r="F212" s="5" t="s">
        <v>766</v>
      </c>
      <c r="G212" s="11" t="s">
        <v>18</v>
      </c>
      <c r="H212" s="7">
        <v>0</v>
      </c>
      <c r="I212" s="80">
        <v>0</v>
      </c>
      <c r="J212" s="33">
        <v>14</v>
      </c>
      <c r="K212" s="78">
        <f t="shared" si="10"/>
        <v>49</v>
      </c>
      <c r="L212" s="77">
        <f t="shared" si="11"/>
        <v>3.43</v>
      </c>
      <c r="M212" s="77">
        <f>49+3.43</f>
        <v>52.43</v>
      </c>
      <c r="N212" s="79">
        <v>3.43</v>
      </c>
      <c r="O212" s="78">
        <f t="shared" si="9"/>
        <v>52.43</v>
      </c>
      <c r="P212" s="78">
        <v>52.43</v>
      </c>
      <c r="Q212" s="77">
        <v>52.5</v>
      </c>
      <c r="R212" s="88"/>
      <c r="S212" s="69"/>
      <c r="T212" s="64"/>
      <c r="U212" s="64"/>
      <c r="V212" s="64"/>
      <c r="W212" s="64"/>
      <c r="X212" s="64"/>
      <c r="Y212" s="64"/>
      <c r="Z212" s="86"/>
    </row>
    <row r="213" spans="1:26" x14ac:dyDescent="0.4">
      <c r="A213" s="83">
        <v>209</v>
      </c>
      <c r="B213" s="32" t="s">
        <v>4063</v>
      </c>
      <c r="C213" s="82" t="s">
        <v>3348</v>
      </c>
      <c r="D213" s="81" t="s">
        <v>1984</v>
      </c>
      <c r="E213" s="5" t="s">
        <v>2214</v>
      </c>
      <c r="F213" s="5" t="s">
        <v>1985</v>
      </c>
      <c r="G213" s="3" t="s">
        <v>3464</v>
      </c>
      <c r="H213" s="7">
        <v>29.98</v>
      </c>
      <c r="I213" s="80">
        <v>1.98</v>
      </c>
      <c r="J213" s="33">
        <v>2</v>
      </c>
      <c r="K213" s="78">
        <f t="shared" si="10"/>
        <v>7</v>
      </c>
      <c r="L213" s="77">
        <f t="shared" si="11"/>
        <v>0.49000000000000005</v>
      </c>
      <c r="M213" s="77">
        <f>7+0.49</f>
        <v>7.49</v>
      </c>
      <c r="N213" s="79">
        <v>2.4700000000000002</v>
      </c>
      <c r="O213" s="78">
        <f t="shared" si="9"/>
        <v>37.470000000000006</v>
      </c>
      <c r="P213" s="78">
        <v>37.47</v>
      </c>
      <c r="Q213" s="77">
        <v>37.5</v>
      </c>
      <c r="R213" s="88"/>
      <c r="S213" s="69"/>
      <c r="T213" s="64"/>
      <c r="U213" s="64"/>
      <c r="V213" s="64"/>
      <c r="W213" s="64"/>
      <c r="X213" s="64"/>
      <c r="Y213" s="64"/>
      <c r="Z213" s="86"/>
    </row>
    <row r="214" spans="1:26" x14ac:dyDescent="0.4">
      <c r="A214" s="83">
        <v>210</v>
      </c>
      <c r="B214" s="32" t="s">
        <v>4063</v>
      </c>
      <c r="C214" s="82" t="s">
        <v>3349</v>
      </c>
      <c r="D214" s="81" t="s">
        <v>1274</v>
      </c>
      <c r="E214" s="5" t="s">
        <v>1275</v>
      </c>
      <c r="F214" s="5" t="s">
        <v>1276</v>
      </c>
      <c r="G214" s="3" t="s">
        <v>3464</v>
      </c>
      <c r="H214" s="7">
        <v>1284.54</v>
      </c>
      <c r="I214" s="80">
        <v>84.04</v>
      </c>
      <c r="J214" s="33">
        <v>60</v>
      </c>
      <c r="K214" s="78">
        <f t="shared" si="10"/>
        <v>210</v>
      </c>
      <c r="L214" s="77">
        <f t="shared" si="11"/>
        <v>14.700000000000001</v>
      </c>
      <c r="M214" s="77">
        <f>210+14.7</f>
        <v>224.7</v>
      </c>
      <c r="N214" s="79">
        <v>98.74</v>
      </c>
      <c r="O214" s="78">
        <f t="shared" si="9"/>
        <v>1509.24</v>
      </c>
      <c r="P214" s="78">
        <v>1509.24</v>
      </c>
      <c r="Q214" s="77">
        <v>1509.25</v>
      </c>
      <c r="R214" s="201"/>
      <c r="S214" s="69"/>
      <c r="T214" s="64"/>
      <c r="U214" s="64"/>
      <c r="V214" s="64"/>
      <c r="W214" s="64"/>
      <c r="X214" s="64"/>
      <c r="Y214" s="64"/>
      <c r="Z214" s="86"/>
    </row>
    <row r="215" spans="1:26" x14ac:dyDescent="0.4">
      <c r="A215" s="83">
        <v>211</v>
      </c>
      <c r="B215" s="32" t="s">
        <v>4063</v>
      </c>
      <c r="C215" s="82" t="s">
        <v>3350</v>
      </c>
      <c r="D215" s="81" t="s">
        <v>2034</v>
      </c>
      <c r="E215" s="5" t="s">
        <v>2035</v>
      </c>
      <c r="F215" s="5" t="s">
        <v>2036</v>
      </c>
      <c r="G215" s="3" t="s">
        <v>18</v>
      </c>
      <c r="H215" s="7">
        <v>0</v>
      </c>
      <c r="I215" s="80">
        <v>0</v>
      </c>
      <c r="J215" s="33">
        <v>38</v>
      </c>
      <c r="K215" s="78">
        <f t="shared" si="10"/>
        <v>133</v>
      </c>
      <c r="L215" s="77">
        <f t="shared" si="11"/>
        <v>9.31</v>
      </c>
      <c r="M215" s="77">
        <f>133+9.31</f>
        <v>142.31</v>
      </c>
      <c r="N215" s="79">
        <v>9.31</v>
      </c>
      <c r="O215" s="78">
        <f t="shared" si="9"/>
        <v>142.31</v>
      </c>
      <c r="P215" s="78">
        <v>142.31</v>
      </c>
      <c r="Q215" s="77">
        <v>142.5</v>
      </c>
      <c r="R215" s="88"/>
      <c r="S215" s="69"/>
      <c r="T215" s="64"/>
      <c r="U215" s="64"/>
      <c r="V215" s="64"/>
      <c r="W215" s="64"/>
      <c r="X215" s="64"/>
      <c r="Y215" s="64"/>
      <c r="Z215" s="86"/>
    </row>
    <row r="216" spans="1:26" x14ac:dyDescent="0.4">
      <c r="A216" s="83">
        <v>212</v>
      </c>
      <c r="B216" s="32" t="s">
        <v>4063</v>
      </c>
      <c r="C216" s="82" t="s">
        <v>3351</v>
      </c>
      <c r="D216" s="81" t="s">
        <v>1159</v>
      </c>
      <c r="E216" s="5" t="s">
        <v>3724</v>
      </c>
      <c r="F216" s="5" t="s">
        <v>1160</v>
      </c>
      <c r="G216" s="3" t="s">
        <v>3465</v>
      </c>
      <c r="H216" s="7">
        <v>67.41</v>
      </c>
      <c r="I216" s="80">
        <v>4.41</v>
      </c>
      <c r="J216" s="33">
        <v>42</v>
      </c>
      <c r="K216" s="78">
        <f t="shared" si="10"/>
        <v>147</v>
      </c>
      <c r="L216" s="77">
        <f t="shared" si="11"/>
        <v>10.290000000000001</v>
      </c>
      <c r="M216" s="77">
        <f>147+10.29</f>
        <v>157.29</v>
      </c>
      <c r="N216" s="79">
        <v>14.7</v>
      </c>
      <c r="O216" s="78">
        <f t="shared" si="9"/>
        <v>224.7</v>
      </c>
      <c r="P216" s="78">
        <v>224.7</v>
      </c>
      <c r="Q216" s="77">
        <v>224.75</v>
      </c>
      <c r="R216" s="88"/>
      <c r="S216" s="69"/>
      <c r="T216" s="64"/>
      <c r="U216" s="64"/>
      <c r="V216" s="64"/>
      <c r="W216" s="64"/>
      <c r="X216" s="64"/>
      <c r="Y216" s="64"/>
      <c r="Z216" s="86"/>
    </row>
    <row r="217" spans="1:26" x14ac:dyDescent="0.4">
      <c r="A217" s="83">
        <v>213</v>
      </c>
      <c r="B217" s="32" t="s">
        <v>4063</v>
      </c>
      <c r="C217" s="82" t="s">
        <v>3352</v>
      </c>
      <c r="D217" s="81" t="s">
        <v>2145</v>
      </c>
      <c r="E217" s="5" t="s">
        <v>2238</v>
      </c>
      <c r="F217" s="5" t="s">
        <v>2357</v>
      </c>
      <c r="G217" s="3" t="s">
        <v>3076</v>
      </c>
      <c r="H217" s="7">
        <v>1239.5999999999999</v>
      </c>
      <c r="I217" s="80">
        <v>81.099999999999994</v>
      </c>
      <c r="J217" s="33">
        <v>0</v>
      </c>
      <c r="K217" s="78">
        <f t="shared" si="10"/>
        <v>0</v>
      </c>
      <c r="L217" s="77">
        <f t="shared" si="11"/>
        <v>0</v>
      </c>
      <c r="M217" s="77">
        <v>0</v>
      </c>
      <c r="N217" s="79">
        <v>81.099999999999994</v>
      </c>
      <c r="O217" s="78">
        <f>H217+K217+L217</f>
        <v>1239.5999999999999</v>
      </c>
      <c r="P217" s="78">
        <v>1239.5999999999999</v>
      </c>
      <c r="Q217" s="77">
        <v>1239.75</v>
      </c>
      <c r="R217" s="88"/>
      <c r="S217" s="69"/>
      <c r="T217" s="64"/>
      <c r="U217" s="64"/>
      <c r="V217" s="64"/>
      <c r="X217" s="64"/>
      <c r="Y217" s="64"/>
      <c r="Z217" s="86"/>
    </row>
    <row r="218" spans="1:26" x14ac:dyDescent="0.4">
      <c r="A218" s="83">
        <v>214</v>
      </c>
      <c r="B218" s="32" t="s">
        <v>4063</v>
      </c>
      <c r="C218" s="82" t="s">
        <v>3353</v>
      </c>
      <c r="D218" s="81" t="s">
        <v>2144</v>
      </c>
      <c r="E218" s="5" t="s">
        <v>2238</v>
      </c>
      <c r="F218" s="5" t="s">
        <v>2357</v>
      </c>
      <c r="G218" s="3" t="s">
        <v>3076</v>
      </c>
      <c r="H218" s="7">
        <v>6553.75</v>
      </c>
      <c r="I218" s="80">
        <v>428.75</v>
      </c>
      <c r="J218" s="33">
        <v>0</v>
      </c>
      <c r="K218" s="78">
        <f t="shared" si="10"/>
        <v>0</v>
      </c>
      <c r="L218" s="77">
        <f t="shared" si="11"/>
        <v>0</v>
      </c>
      <c r="M218" s="77">
        <v>0</v>
      </c>
      <c r="N218" s="79">
        <v>428.75</v>
      </c>
      <c r="O218" s="78">
        <f>H218+K218+L218</f>
        <v>6553.75</v>
      </c>
      <c r="P218" s="78">
        <v>6553.75</v>
      </c>
      <c r="Q218" s="77">
        <v>6553.75</v>
      </c>
      <c r="R218" s="88"/>
      <c r="S218" s="69"/>
      <c r="T218" s="50">
        <f>SUM(H202:H218)</f>
        <v>10100.299999999999</v>
      </c>
      <c r="U218" s="50">
        <f>SUM(K202:K218)</f>
        <v>1771</v>
      </c>
      <c r="V218" s="50">
        <f>SUM(N202:N218)</f>
        <v>784.81000000000006</v>
      </c>
      <c r="W218" s="50">
        <f>183.51+48.69+370.76+52.43+11.24+37.45+1243.35+11.24+78.65+198.49+52.43+37.47+1509.24+142.31+224.7+1239.6+6553.75</f>
        <v>11995.31</v>
      </c>
      <c r="X218" s="89">
        <f>SUM(Q202:Q218)</f>
        <v>11996.75</v>
      </c>
      <c r="Y218" s="85">
        <v>11996.75</v>
      </c>
      <c r="Z218" s="86"/>
    </row>
    <row r="219" spans="1:26" x14ac:dyDescent="0.4">
      <c r="A219" s="83">
        <v>215</v>
      </c>
      <c r="B219" s="32" t="s">
        <v>4064</v>
      </c>
      <c r="C219" s="82" t="s">
        <v>3354</v>
      </c>
      <c r="D219" s="81" t="s">
        <v>2111</v>
      </c>
      <c r="E219" s="5" t="s">
        <v>4067</v>
      </c>
      <c r="F219" s="5" t="s">
        <v>2237</v>
      </c>
      <c r="G219" s="3" t="s">
        <v>18</v>
      </c>
      <c r="H219" s="7">
        <v>0</v>
      </c>
      <c r="I219" s="80">
        <v>0</v>
      </c>
      <c r="J219" s="33">
        <v>66</v>
      </c>
      <c r="K219" s="78">
        <f t="shared" si="10"/>
        <v>231</v>
      </c>
      <c r="L219" s="77">
        <f t="shared" si="11"/>
        <v>16.170000000000002</v>
      </c>
      <c r="M219" s="77">
        <f>231+16.17</f>
        <v>247.17000000000002</v>
      </c>
      <c r="N219" s="79">
        <v>16.170000000000002</v>
      </c>
      <c r="O219" s="78">
        <f t="shared" si="9"/>
        <v>247.17000000000002</v>
      </c>
      <c r="P219" s="78">
        <v>247.17</v>
      </c>
      <c r="Q219" s="77">
        <v>247.25</v>
      </c>
      <c r="R219" s="88"/>
      <c r="S219" s="69"/>
      <c r="T219" s="64"/>
      <c r="U219" s="64"/>
      <c r="V219" s="64"/>
      <c r="W219" s="64"/>
      <c r="X219" s="64"/>
      <c r="Y219" s="64"/>
      <c r="Z219" s="86"/>
    </row>
    <row r="220" spans="1:26" x14ac:dyDescent="0.4">
      <c r="A220" s="83">
        <v>216</v>
      </c>
      <c r="B220" s="32" t="s">
        <v>4064</v>
      </c>
      <c r="C220" s="82" t="s">
        <v>3355</v>
      </c>
      <c r="D220" s="81" t="s">
        <v>555</v>
      </c>
      <c r="E220" s="5" t="s">
        <v>556</v>
      </c>
      <c r="F220" s="5" t="s">
        <v>557</v>
      </c>
      <c r="G220" s="12" t="s">
        <v>3468</v>
      </c>
      <c r="H220" s="7">
        <v>501.84</v>
      </c>
      <c r="I220" s="80">
        <v>32.840000000000003</v>
      </c>
      <c r="J220" s="33">
        <v>40</v>
      </c>
      <c r="K220" s="78">
        <f t="shared" si="10"/>
        <v>140</v>
      </c>
      <c r="L220" s="77">
        <f t="shared" si="11"/>
        <v>9.8000000000000007</v>
      </c>
      <c r="M220" s="77">
        <f>140+9.8</f>
        <v>149.80000000000001</v>
      </c>
      <c r="N220" s="79">
        <v>42.64</v>
      </c>
      <c r="O220" s="78">
        <f t="shared" si="9"/>
        <v>651.63999999999987</v>
      </c>
      <c r="P220" s="78">
        <v>651.64</v>
      </c>
      <c r="Q220" s="77">
        <v>651.75</v>
      </c>
      <c r="R220" s="88"/>
      <c r="S220" s="69"/>
      <c r="T220" s="64"/>
      <c r="U220" s="64"/>
      <c r="V220" s="64"/>
      <c r="W220" s="64"/>
      <c r="X220" s="64"/>
      <c r="Y220" s="64"/>
      <c r="Z220" s="86"/>
    </row>
    <row r="221" spans="1:26" x14ac:dyDescent="0.4">
      <c r="A221" s="83">
        <v>217</v>
      </c>
      <c r="B221" s="32" t="s">
        <v>4064</v>
      </c>
      <c r="C221" s="82" t="s">
        <v>3356</v>
      </c>
      <c r="D221" s="81" t="s">
        <v>1623</v>
      </c>
      <c r="E221" s="5" t="s">
        <v>1624</v>
      </c>
      <c r="F221" s="5" t="s">
        <v>2333</v>
      </c>
      <c r="G221" s="3" t="s">
        <v>3464</v>
      </c>
      <c r="H221" s="7">
        <v>1235.8599999999999</v>
      </c>
      <c r="I221" s="80">
        <v>80.86</v>
      </c>
      <c r="J221" s="33">
        <v>0</v>
      </c>
      <c r="K221" s="78">
        <f t="shared" si="10"/>
        <v>0</v>
      </c>
      <c r="L221" s="77">
        <f t="shared" si="11"/>
        <v>0</v>
      </c>
      <c r="M221" s="77">
        <v>0</v>
      </c>
      <c r="N221" s="79">
        <v>80.86</v>
      </c>
      <c r="O221" s="78">
        <f t="shared" si="9"/>
        <v>1235.8599999999999</v>
      </c>
      <c r="P221" s="78">
        <v>1235.8599999999999</v>
      </c>
      <c r="Q221" s="77">
        <v>1236</v>
      </c>
      <c r="R221" s="88"/>
      <c r="S221" s="69"/>
      <c r="T221" s="64"/>
      <c r="U221" s="64"/>
      <c r="V221" s="64"/>
      <c r="W221" s="64"/>
      <c r="X221" s="64"/>
      <c r="Y221" s="64"/>
      <c r="Z221" s="86"/>
    </row>
    <row r="222" spans="1:26" x14ac:dyDescent="0.4">
      <c r="A222" s="83">
        <v>218</v>
      </c>
      <c r="B222" s="32" t="s">
        <v>4064</v>
      </c>
      <c r="C222" s="82" t="s">
        <v>3357</v>
      </c>
      <c r="D222" s="81" t="s">
        <v>1551</v>
      </c>
      <c r="E222" s="5" t="s">
        <v>3498</v>
      </c>
      <c r="F222" s="5" t="s">
        <v>1552</v>
      </c>
      <c r="G222" s="3" t="s">
        <v>18</v>
      </c>
      <c r="H222" s="7">
        <v>0</v>
      </c>
      <c r="I222" s="80">
        <v>0</v>
      </c>
      <c r="J222" s="33">
        <v>3</v>
      </c>
      <c r="K222" s="78">
        <f t="shared" si="10"/>
        <v>10.5</v>
      </c>
      <c r="L222" s="77">
        <f t="shared" si="11"/>
        <v>0.7350000000000001</v>
      </c>
      <c r="M222" s="77">
        <f>10.5+0.74</f>
        <v>11.24</v>
      </c>
      <c r="N222" s="79">
        <v>0.74</v>
      </c>
      <c r="O222" s="78">
        <f t="shared" si="9"/>
        <v>11.234999999999999</v>
      </c>
      <c r="P222" s="78">
        <v>11.24</v>
      </c>
      <c r="Q222" s="77">
        <v>11.25</v>
      </c>
      <c r="R222" s="88"/>
      <c r="S222" s="69"/>
      <c r="T222" s="64"/>
      <c r="U222" s="64"/>
      <c r="V222" s="64"/>
      <c r="W222" s="64"/>
      <c r="X222" s="64"/>
      <c r="Y222" s="64"/>
      <c r="Z222" s="86"/>
    </row>
    <row r="223" spans="1:26" x14ac:dyDescent="0.4">
      <c r="A223" s="83">
        <v>219</v>
      </c>
      <c r="B223" s="32" t="s">
        <v>4064</v>
      </c>
      <c r="C223" s="82" t="s">
        <v>3358</v>
      </c>
      <c r="D223" s="81" t="s">
        <v>1230</v>
      </c>
      <c r="E223" s="15" t="s">
        <v>1231</v>
      </c>
      <c r="F223" s="15" t="s">
        <v>1232</v>
      </c>
      <c r="G223" s="3" t="s">
        <v>18</v>
      </c>
      <c r="H223" s="7">
        <v>0</v>
      </c>
      <c r="I223" s="80">
        <v>0</v>
      </c>
      <c r="J223" s="33">
        <v>100</v>
      </c>
      <c r="K223" s="78">
        <f t="shared" si="10"/>
        <v>350</v>
      </c>
      <c r="L223" s="77">
        <f t="shared" si="11"/>
        <v>24.500000000000004</v>
      </c>
      <c r="M223" s="77">
        <f>350+24.5</f>
        <v>374.5</v>
      </c>
      <c r="N223" s="79">
        <v>24.5</v>
      </c>
      <c r="O223" s="78">
        <f t="shared" si="9"/>
        <v>374.5</v>
      </c>
      <c r="P223" s="78">
        <v>374.5</v>
      </c>
      <c r="Q223" s="77">
        <v>374.5</v>
      </c>
      <c r="R223" s="88"/>
      <c r="S223" s="69"/>
      <c r="T223" s="64"/>
      <c r="U223" s="64"/>
      <c r="V223" s="64"/>
      <c r="W223" s="64"/>
      <c r="X223" s="64"/>
      <c r="Y223" s="64"/>
      <c r="Z223" s="86"/>
    </row>
    <row r="224" spans="1:26" x14ac:dyDescent="0.4">
      <c r="A224" s="83">
        <v>220</v>
      </c>
      <c r="B224" s="32" t="s">
        <v>4064</v>
      </c>
      <c r="C224" s="82" t="s">
        <v>3359</v>
      </c>
      <c r="D224" s="81" t="s">
        <v>1243</v>
      </c>
      <c r="E224" s="5" t="s">
        <v>3503</v>
      </c>
      <c r="F224" s="5" t="s">
        <v>1244</v>
      </c>
      <c r="G224" s="3" t="s">
        <v>18</v>
      </c>
      <c r="H224" s="7">
        <v>0</v>
      </c>
      <c r="I224" s="80">
        <v>0</v>
      </c>
      <c r="J224" s="33">
        <v>123</v>
      </c>
      <c r="K224" s="78">
        <f t="shared" si="10"/>
        <v>430.5</v>
      </c>
      <c r="L224" s="77">
        <f t="shared" si="11"/>
        <v>30.135000000000002</v>
      </c>
      <c r="M224" s="77">
        <f>430.5+30.14</f>
        <v>460.64</v>
      </c>
      <c r="N224" s="79">
        <v>30.14</v>
      </c>
      <c r="O224" s="78">
        <f t="shared" si="9"/>
        <v>460.63499999999999</v>
      </c>
      <c r="P224" s="78">
        <v>460.64</v>
      </c>
      <c r="Q224" s="77">
        <v>460.75</v>
      </c>
      <c r="R224" s="88"/>
      <c r="S224" s="69"/>
      <c r="T224" s="64"/>
      <c r="U224" s="64"/>
      <c r="V224" s="64"/>
      <c r="W224" s="64"/>
      <c r="X224" s="64"/>
      <c r="Y224" s="64"/>
      <c r="Z224" s="86"/>
    </row>
    <row r="225" spans="1:26" x14ac:dyDescent="0.4">
      <c r="A225" s="83">
        <v>221</v>
      </c>
      <c r="B225" s="32" t="s">
        <v>4064</v>
      </c>
      <c r="C225" s="82" t="s">
        <v>3360</v>
      </c>
      <c r="D225" s="81" t="s">
        <v>1233</v>
      </c>
      <c r="E225" s="5" t="s">
        <v>1234</v>
      </c>
      <c r="F225" s="5" t="s">
        <v>1235</v>
      </c>
      <c r="G225" s="3" t="s">
        <v>18</v>
      </c>
      <c r="H225" s="7">
        <v>0</v>
      </c>
      <c r="I225" s="80">
        <v>0</v>
      </c>
      <c r="J225" s="33">
        <v>42</v>
      </c>
      <c r="K225" s="78">
        <f t="shared" si="10"/>
        <v>147</v>
      </c>
      <c r="L225" s="77">
        <f t="shared" si="11"/>
        <v>10.290000000000001</v>
      </c>
      <c r="M225" s="77">
        <f>147+10.29</f>
        <v>157.29</v>
      </c>
      <c r="N225" s="79">
        <v>10.29</v>
      </c>
      <c r="O225" s="78">
        <f t="shared" si="9"/>
        <v>157.29</v>
      </c>
      <c r="P225" s="78">
        <v>157.29</v>
      </c>
      <c r="Q225" s="77">
        <v>157.5</v>
      </c>
      <c r="R225" s="88"/>
      <c r="S225" s="69"/>
      <c r="T225" s="64"/>
      <c r="U225" s="64"/>
      <c r="V225" s="64"/>
      <c r="W225" s="64"/>
      <c r="X225" s="64"/>
      <c r="Y225" s="64"/>
      <c r="Z225" s="86"/>
    </row>
    <row r="226" spans="1:26" x14ac:dyDescent="0.4">
      <c r="A226" s="83">
        <v>222</v>
      </c>
      <c r="B226" s="32" t="s">
        <v>4064</v>
      </c>
      <c r="C226" s="82" t="s">
        <v>3361</v>
      </c>
      <c r="D226" s="81" t="s">
        <v>1519</v>
      </c>
      <c r="E226" s="5" t="s">
        <v>1520</v>
      </c>
      <c r="F226" s="5" t="s">
        <v>1521</v>
      </c>
      <c r="G226" s="12" t="s">
        <v>18</v>
      </c>
      <c r="H226" s="7">
        <v>0</v>
      </c>
      <c r="I226" s="80">
        <v>0</v>
      </c>
      <c r="J226" s="33">
        <v>8</v>
      </c>
      <c r="K226" s="78">
        <f t="shared" si="10"/>
        <v>28</v>
      </c>
      <c r="L226" s="77">
        <f t="shared" si="11"/>
        <v>1.9600000000000002</v>
      </c>
      <c r="M226" s="77">
        <f>28+1.96</f>
        <v>29.96</v>
      </c>
      <c r="N226" s="79">
        <v>38.479999999999997</v>
      </c>
      <c r="O226" s="78">
        <f t="shared" si="9"/>
        <v>29.96</v>
      </c>
      <c r="P226" s="78">
        <v>29.96</v>
      </c>
      <c r="Q226" s="77">
        <v>30</v>
      </c>
      <c r="R226" s="88"/>
      <c r="S226" s="69"/>
      <c r="T226" s="64"/>
      <c r="U226" s="64"/>
      <c r="V226" s="64"/>
      <c r="W226" s="64"/>
      <c r="X226" s="64"/>
      <c r="Y226" s="64"/>
      <c r="Z226" s="86"/>
    </row>
    <row r="227" spans="1:26" x14ac:dyDescent="0.4">
      <c r="A227" s="83">
        <v>223</v>
      </c>
      <c r="B227" s="32" t="s">
        <v>4064</v>
      </c>
      <c r="C227" s="82" t="s">
        <v>3362</v>
      </c>
      <c r="D227" s="81" t="s">
        <v>1567</v>
      </c>
      <c r="E227" s="5" t="s">
        <v>1568</v>
      </c>
      <c r="F227" s="5" t="s">
        <v>2327</v>
      </c>
      <c r="G227" s="3" t="s">
        <v>3464</v>
      </c>
      <c r="H227" s="7">
        <v>468.15</v>
      </c>
      <c r="I227" s="80">
        <v>30.65</v>
      </c>
      <c r="J227" s="33">
        <v>20</v>
      </c>
      <c r="K227" s="78">
        <f t="shared" si="10"/>
        <v>70</v>
      </c>
      <c r="L227" s="77">
        <f t="shared" si="11"/>
        <v>4.9000000000000004</v>
      </c>
      <c r="M227" s="77">
        <f>70+4.9</f>
        <v>74.900000000000006</v>
      </c>
      <c r="N227" s="79">
        <v>35.549999999999997</v>
      </c>
      <c r="O227" s="78">
        <f t="shared" si="9"/>
        <v>543.04999999999995</v>
      </c>
      <c r="P227" s="78">
        <v>543.04999999999995</v>
      </c>
      <c r="Q227" s="77">
        <v>543.25</v>
      </c>
      <c r="R227" s="88"/>
      <c r="S227" s="69"/>
      <c r="T227" s="64"/>
      <c r="U227" s="64"/>
      <c r="V227" s="64"/>
      <c r="W227" s="64"/>
      <c r="X227" s="64"/>
      <c r="Y227" s="64"/>
      <c r="Z227" s="86"/>
    </row>
    <row r="228" spans="1:26" x14ac:dyDescent="0.4">
      <c r="A228" s="83">
        <v>224</v>
      </c>
      <c r="B228" s="32" t="s">
        <v>4064</v>
      </c>
      <c r="C228" s="82" t="s">
        <v>3363</v>
      </c>
      <c r="D228" s="81" t="s">
        <v>1561</v>
      </c>
      <c r="E228" s="5" t="s">
        <v>1562</v>
      </c>
      <c r="F228" s="5" t="s">
        <v>2324</v>
      </c>
      <c r="G228" s="3" t="s">
        <v>18</v>
      </c>
      <c r="H228" s="7">
        <v>0</v>
      </c>
      <c r="I228" s="80">
        <v>0</v>
      </c>
      <c r="J228" s="33">
        <v>5</v>
      </c>
      <c r="K228" s="78">
        <f t="shared" si="10"/>
        <v>17.5</v>
      </c>
      <c r="L228" s="77">
        <f t="shared" si="11"/>
        <v>1.2250000000000001</v>
      </c>
      <c r="M228" s="77">
        <f>17.5+1.23</f>
        <v>18.73</v>
      </c>
      <c r="N228" s="79">
        <v>1.23</v>
      </c>
      <c r="O228" s="78">
        <f t="shared" si="9"/>
        <v>18.725000000000001</v>
      </c>
      <c r="P228" s="78">
        <v>18.73</v>
      </c>
      <c r="Q228" s="77">
        <v>18.75</v>
      </c>
      <c r="R228" s="88"/>
      <c r="S228" s="69"/>
      <c r="T228" s="64"/>
      <c r="U228" s="64"/>
      <c r="V228" s="64"/>
      <c r="W228" s="64"/>
      <c r="X228" s="64"/>
      <c r="Y228" s="64"/>
      <c r="Z228" s="86"/>
    </row>
    <row r="229" spans="1:26" x14ac:dyDescent="0.4">
      <c r="A229" s="83">
        <v>225</v>
      </c>
      <c r="B229" s="32" t="s">
        <v>4064</v>
      </c>
      <c r="C229" s="82" t="s">
        <v>3364</v>
      </c>
      <c r="D229" s="81" t="s">
        <v>1614</v>
      </c>
      <c r="E229" s="5" t="s">
        <v>1615</v>
      </c>
      <c r="F229" s="5" t="s">
        <v>2331</v>
      </c>
      <c r="G229" s="3" t="s">
        <v>18</v>
      </c>
      <c r="H229" s="7">
        <v>0</v>
      </c>
      <c r="I229" s="80">
        <v>0</v>
      </c>
      <c r="J229" s="33">
        <v>10</v>
      </c>
      <c r="K229" s="78">
        <f t="shared" si="10"/>
        <v>35</v>
      </c>
      <c r="L229" s="77">
        <f t="shared" si="11"/>
        <v>2.4500000000000002</v>
      </c>
      <c r="M229" s="77">
        <f>35+2.45</f>
        <v>37.450000000000003</v>
      </c>
      <c r="N229" s="79">
        <v>2.4500000000000002</v>
      </c>
      <c r="O229" s="78">
        <f t="shared" si="9"/>
        <v>37.450000000000003</v>
      </c>
      <c r="P229" s="78">
        <v>37.450000000000003</v>
      </c>
      <c r="Q229" s="77">
        <v>37.5</v>
      </c>
      <c r="R229" s="88"/>
      <c r="S229" s="69"/>
      <c r="T229" s="64"/>
      <c r="U229" s="64"/>
      <c r="V229" s="64"/>
      <c r="W229" s="64"/>
      <c r="X229" s="64"/>
      <c r="Y229" s="64"/>
      <c r="Z229" s="86"/>
    </row>
    <row r="230" spans="1:26" x14ac:dyDescent="0.4">
      <c r="A230" s="83">
        <v>226</v>
      </c>
      <c r="B230" s="32" t="s">
        <v>4064</v>
      </c>
      <c r="C230" s="82" t="s">
        <v>3365</v>
      </c>
      <c r="D230" s="81" t="s">
        <v>1579</v>
      </c>
      <c r="E230" s="5" t="s">
        <v>1580</v>
      </c>
      <c r="F230" s="5" t="s">
        <v>3494</v>
      </c>
      <c r="G230" s="3" t="s">
        <v>3464</v>
      </c>
      <c r="H230" s="7">
        <v>1692.75</v>
      </c>
      <c r="I230" s="80">
        <v>110.75</v>
      </c>
      <c r="J230" s="33">
        <v>78</v>
      </c>
      <c r="K230" s="78">
        <f t="shared" si="10"/>
        <v>273</v>
      </c>
      <c r="L230" s="77">
        <f t="shared" si="11"/>
        <v>19.110000000000003</v>
      </c>
      <c r="M230" s="77">
        <f>273+19.11</f>
        <v>292.11</v>
      </c>
      <c r="N230" s="79">
        <v>129.86000000000001</v>
      </c>
      <c r="O230" s="78">
        <f t="shared" si="9"/>
        <v>1984.86</v>
      </c>
      <c r="P230" s="78">
        <v>1984.86</v>
      </c>
      <c r="Q230" s="77">
        <v>1985</v>
      </c>
      <c r="R230" s="88"/>
      <c r="S230" s="69"/>
      <c r="T230" s="64"/>
      <c r="U230" s="64"/>
      <c r="V230" s="64"/>
      <c r="W230" s="64"/>
      <c r="X230" s="64"/>
      <c r="Y230" s="64"/>
      <c r="Z230" s="86"/>
    </row>
    <row r="231" spans="1:26" x14ac:dyDescent="0.4">
      <c r="A231" s="83">
        <v>227</v>
      </c>
      <c r="B231" s="32" t="s">
        <v>4064</v>
      </c>
      <c r="C231" s="82" t="s">
        <v>3366</v>
      </c>
      <c r="D231" s="81" t="s">
        <v>1611</v>
      </c>
      <c r="E231" s="5" t="s">
        <v>4068</v>
      </c>
      <c r="F231" s="5" t="s">
        <v>4069</v>
      </c>
      <c r="G231" s="3" t="s">
        <v>3464</v>
      </c>
      <c r="H231" s="7">
        <v>119.87</v>
      </c>
      <c r="I231" s="80">
        <v>7.87</v>
      </c>
      <c r="J231" s="33">
        <v>4</v>
      </c>
      <c r="K231" s="78">
        <f t="shared" si="10"/>
        <v>14</v>
      </c>
      <c r="L231" s="77">
        <f t="shared" si="11"/>
        <v>0.98000000000000009</v>
      </c>
      <c r="M231" s="77">
        <f>14+0.98</f>
        <v>14.98</v>
      </c>
      <c r="N231" s="79">
        <v>8.85</v>
      </c>
      <c r="O231" s="78">
        <f t="shared" si="9"/>
        <v>134.85</v>
      </c>
      <c r="P231" s="78">
        <v>134.85</v>
      </c>
      <c r="Q231" s="77">
        <v>135</v>
      </c>
      <c r="R231" s="88"/>
      <c r="S231" s="69"/>
      <c r="T231" s="64"/>
      <c r="U231" s="64"/>
      <c r="V231" s="64"/>
      <c r="W231" s="64"/>
      <c r="X231" s="64"/>
      <c r="Y231" s="64"/>
      <c r="Z231" s="86"/>
    </row>
    <row r="232" spans="1:26" x14ac:dyDescent="0.4">
      <c r="A232" s="83">
        <v>228</v>
      </c>
      <c r="B232" s="32" t="s">
        <v>4064</v>
      </c>
      <c r="C232" s="82" t="s">
        <v>3367</v>
      </c>
      <c r="D232" s="81" t="s">
        <v>1261</v>
      </c>
      <c r="E232" s="5" t="s">
        <v>3110</v>
      </c>
      <c r="F232" s="5" t="s">
        <v>1239</v>
      </c>
      <c r="G232" s="3" t="s">
        <v>18</v>
      </c>
      <c r="H232" s="7">
        <v>0</v>
      </c>
      <c r="I232" s="80">
        <v>0</v>
      </c>
      <c r="J232" s="33">
        <v>7</v>
      </c>
      <c r="K232" s="78">
        <f t="shared" si="10"/>
        <v>24.5</v>
      </c>
      <c r="L232" s="77">
        <f t="shared" si="11"/>
        <v>1.7150000000000001</v>
      </c>
      <c r="M232" s="77">
        <f>24.5+1.72</f>
        <v>26.22</v>
      </c>
      <c r="N232" s="79">
        <v>1.72</v>
      </c>
      <c r="O232" s="78">
        <f t="shared" si="9"/>
        <v>26.215</v>
      </c>
      <c r="P232" s="78">
        <v>26.22</v>
      </c>
      <c r="Q232" s="77">
        <v>26.25</v>
      </c>
      <c r="R232" s="88"/>
      <c r="S232" s="69"/>
      <c r="T232" s="64"/>
      <c r="U232" s="64"/>
      <c r="V232" s="64"/>
      <c r="W232" s="64"/>
      <c r="X232" s="64"/>
      <c r="Y232" s="64"/>
      <c r="Z232" s="86"/>
    </row>
    <row r="233" spans="1:26" x14ac:dyDescent="0.4">
      <c r="A233" s="83">
        <v>229</v>
      </c>
      <c r="B233" s="32" t="s">
        <v>4064</v>
      </c>
      <c r="C233" s="82" t="s">
        <v>3368</v>
      </c>
      <c r="D233" s="81" t="s">
        <v>1246</v>
      </c>
      <c r="E233" s="5" t="s">
        <v>1247</v>
      </c>
      <c r="F233" s="5" t="s">
        <v>1248</v>
      </c>
      <c r="G233" s="3" t="s">
        <v>3465</v>
      </c>
      <c r="H233" s="7">
        <v>48.69</v>
      </c>
      <c r="I233" s="80">
        <v>3.19</v>
      </c>
      <c r="J233" s="33">
        <v>16</v>
      </c>
      <c r="K233" s="78">
        <f t="shared" si="10"/>
        <v>56</v>
      </c>
      <c r="L233" s="77">
        <f t="shared" si="11"/>
        <v>3.9200000000000004</v>
      </c>
      <c r="M233" s="77">
        <f>56+3.92</f>
        <v>59.92</v>
      </c>
      <c r="N233" s="79">
        <v>7.11</v>
      </c>
      <c r="O233" s="78">
        <f t="shared" si="9"/>
        <v>108.61</v>
      </c>
      <c r="P233" s="78">
        <v>108.61</v>
      </c>
      <c r="Q233" s="77">
        <v>108.75</v>
      </c>
      <c r="R233" s="88"/>
      <c r="S233" s="69"/>
      <c r="T233" s="64"/>
      <c r="U233" s="64"/>
      <c r="V233" s="64"/>
      <c r="W233" s="64"/>
      <c r="X233" s="64"/>
      <c r="Y233" s="64"/>
      <c r="Z233" s="86"/>
    </row>
    <row r="234" spans="1:26" x14ac:dyDescent="0.4">
      <c r="A234" s="83">
        <v>230</v>
      </c>
      <c r="B234" s="32" t="s">
        <v>4064</v>
      </c>
      <c r="C234" s="82" t="s">
        <v>3369</v>
      </c>
      <c r="D234" s="81" t="s">
        <v>1249</v>
      </c>
      <c r="E234" s="5" t="s">
        <v>1250</v>
      </c>
      <c r="F234" s="5" t="s">
        <v>1251</v>
      </c>
      <c r="G234" s="3" t="s">
        <v>18</v>
      </c>
      <c r="H234" s="7">
        <v>0</v>
      </c>
      <c r="I234" s="80">
        <v>0</v>
      </c>
      <c r="J234" s="33">
        <v>23</v>
      </c>
      <c r="K234" s="78">
        <f t="shared" si="10"/>
        <v>80.5</v>
      </c>
      <c r="L234" s="77">
        <f t="shared" si="11"/>
        <v>5.6350000000000007</v>
      </c>
      <c r="M234" s="77">
        <f>80.5+5.64</f>
        <v>86.14</v>
      </c>
      <c r="N234" s="79">
        <v>5.64</v>
      </c>
      <c r="O234" s="78">
        <f t="shared" si="9"/>
        <v>86.135000000000005</v>
      </c>
      <c r="P234" s="78">
        <v>86.14</v>
      </c>
      <c r="Q234" s="77">
        <v>86.25</v>
      </c>
      <c r="R234" s="88"/>
      <c r="S234" s="69"/>
      <c r="T234" s="64"/>
      <c r="U234" s="64"/>
      <c r="V234" s="64"/>
      <c r="W234" s="64"/>
      <c r="X234" s="64"/>
      <c r="Y234" s="64"/>
      <c r="Z234" s="86"/>
    </row>
    <row r="235" spans="1:26" x14ac:dyDescent="0.4">
      <c r="A235" s="83">
        <v>231</v>
      </c>
      <c r="B235" s="32" t="s">
        <v>4064</v>
      </c>
      <c r="C235" s="82" t="s">
        <v>3370</v>
      </c>
      <c r="D235" s="81" t="s">
        <v>1263</v>
      </c>
      <c r="E235" s="5" t="s">
        <v>3087</v>
      </c>
      <c r="F235" s="5" t="s">
        <v>1264</v>
      </c>
      <c r="G235" s="3" t="s">
        <v>18</v>
      </c>
      <c r="H235" s="7">
        <v>0</v>
      </c>
      <c r="I235" s="80">
        <v>0</v>
      </c>
      <c r="J235" s="33">
        <v>22</v>
      </c>
      <c r="K235" s="78">
        <f t="shared" si="10"/>
        <v>77</v>
      </c>
      <c r="L235" s="77">
        <f t="shared" si="11"/>
        <v>5.3900000000000006</v>
      </c>
      <c r="M235" s="77">
        <f>77+5.39</f>
        <v>82.39</v>
      </c>
      <c r="N235" s="79">
        <v>5.39</v>
      </c>
      <c r="O235" s="78">
        <f t="shared" si="9"/>
        <v>82.39</v>
      </c>
      <c r="P235" s="78">
        <v>82.39</v>
      </c>
      <c r="Q235" s="77">
        <v>82.5</v>
      </c>
      <c r="R235" s="88"/>
      <c r="S235" s="69"/>
      <c r="T235" s="64"/>
      <c r="U235" s="64"/>
      <c r="V235" s="64"/>
      <c r="W235" s="64"/>
      <c r="X235" s="64"/>
      <c r="Y235" s="64"/>
      <c r="Z235" s="86"/>
    </row>
    <row r="236" spans="1:26" x14ac:dyDescent="0.4">
      <c r="A236" s="83">
        <v>232</v>
      </c>
      <c r="B236" s="32" t="s">
        <v>4064</v>
      </c>
      <c r="C236" s="82" t="s">
        <v>3371</v>
      </c>
      <c r="D236" s="81" t="s">
        <v>1252</v>
      </c>
      <c r="E236" s="5" t="s">
        <v>3109</v>
      </c>
      <c r="F236" s="5" t="s">
        <v>1253</v>
      </c>
      <c r="G236" s="3" t="s">
        <v>18</v>
      </c>
      <c r="H236" s="7">
        <v>0</v>
      </c>
      <c r="I236" s="80">
        <v>0</v>
      </c>
      <c r="J236" s="33">
        <v>28</v>
      </c>
      <c r="K236" s="78">
        <f t="shared" si="10"/>
        <v>98</v>
      </c>
      <c r="L236" s="77">
        <f t="shared" si="11"/>
        <v>6.86</v>
      </c>
      <c r="M236" s="77">
        <f>98+6.86</f>
        <v>104.86</v>
      </c>
      <c r="N236" s="79">
        <v>6.86</v>
      </c>
      <c r="O236" s="78">
        <f t="shared" si="9"/>
        <v>104.86</v>
      </c>
      <c r="P236" s="78">
        <v>104.86</v>
      </c>
      <c r="Q236" s="77">
        <v>105</v>
      </c>
      <c r="R236" s="88"/>
      <c r="S236" s="69"/>
      <c r="T236" s="64"/>
      <c r="U236" s="64"/>
      <c r="V236" s="64"/>
      <c r="W236" s="64"/>
      <c r="X236" s="64"/>
      <c r="Y236" s="64"/>
      <c r="Z236" s="86"/>
    </row>
    <row r="237" spans="1:26" x14ac:dyDescent="0.4">
      <c r="A237" s="83">
        <v>233</v>
      </c>
      <c r="B237" s="32" t="s">
        <v>4064</v>
      </c>
      <c r="C237" s="82" t="s">
        <v>3372</v>
      </c>
      <c r="D237" s="81" t="s">
        <v>1245</v>
      </c>
      <c r="E237" s="5" t="s">
        <v>3084</v>
      </c>
      <c r="F237" s="5" t="s">
        <v>2302</v>
      </c>
      <c r="G237" s="3" t="s">
        <v>18</v>
      </c>
      <c r="H237" s="7">
        <v>0</v>
      </c>
      <c r="I237" s="80">
        <v>0</v>
      </c>
      <c r="J237" s="33">
        <v>3</v>
      </c>
      <c r="K237" s="78">
        <f t="shared" si="10"/>
        <v>10.5</v>
      </c>
      <c r="L237" s="77">
        <f t="shared" si="11"/>
        <v>0.7350000000000001</v>
      </c>
      <c r="M237" s="77">
        <f>10.5+0.74</f>
        <v>11.24</v>
      </c>
      <c r="N237" s="79">
        <v>0.74</v>
      </c>
      <c r="O237" s="78">
        <f t="shared" si="9"/>
        <v>11.234999999999999</v>
      </c>
      <c r="P237" s="78">
        <v>11.24</v>
      </c>
      <c r="Q237" s="77">
        <v>11.25</v>
      </c>
      <c r="R237" s="88"/>
      <c r="S237" s="69"/>
      <c r="T237" s="64"/>
      <c r="U237" s="64"/>
      <c r="V237" s="64"/>
      <c r="W237" s="64"/>
      <c r="X237" s="64"/>
      <c r="Y237" s="64"/>
      <c r="Z237" s="86"/>
    </row>
    <row r="238" spans="1:26" x14ac:dyDescent="0.4">
      <c r="A238" s="83">
        <v>234</v>
      </c>
      <c r="B238" s="32" t="s">
        <v>4064</v>
      </c>
      <c r="C238" s="82" t="s">
        <v>3373</v>
      </c>
      <c r="D238" s="81" t="s">
        <v>370</v>
      </c>
      <c r="E238" s="5" t="s">
        <v>371</v>
      </c>
      <c r="F238" s="5" t="s">
        <v>372</v>
      </c>
      <c r="G238" s="11" t="s">
        <v>18</v>
      </c>
      <c r="H238" s="7">
        <v>0</v>
      </c>
      <c r="I238" s="80">
        <v>0</v>
      </c>
      <c r="J238" s="33">
        <v>2</v>
      </c>
      <c r="K238" s="78">
        <f t="shared" si="10"/>
        <v>7</v>
      </c>
      <c r="L238" s="77">
        <f t="shared" si="11"/>
        <v>0.49000000000000005</v>
      </c>
      <c r="M238" s="77">
        <f>7+0.49</f>
        <v>7.49</v>
      </c>
      <c r="N238" s="79">
        <v>0.49</v>
      </c>
      <c r="O238" s="78">
        <f t="shared" si="9"/>
        <v>7.49</v>
      </c>
      <c r="P238" s="78">
        <v>7.49</v>
      </c>
      <c r="Q238" s="77">
        <v>7.5</v>
      </c>
      <c r="R238" s="88"/>
      <c r="S238" s="69"/>
      <c r="T238" s="64"/>
      <c r="U238" s="64"/>
      <c r="V238" s="64"/>
      <c r="W238" s="64"/>
      <c r="X238" s="64"/>
      <c r="Y238" s="64"/>
      <c r="Z238" s="86"/>
    </row>
    <row r="239" spans="1:26" x14ac:dyDescent="0.4">
      <c r="A239" s="83">
        <v>235</v>
      </c>
      <c r="B239" s="32" t="s">
        <v>4064</v>
      </c>
      <c r="C239" s="82" t="s">
        <v>3374</v>
      </c>
      <c r="D239" s="81" t="s">
        <v>1777</v>
      </c>
      <c r="E239" s="5" t="s">
        <v>1778</v>
      </c>
      <c r="F239" s="5" t="s">
        <v>1779</v>
      </c>
      <c r="G239" s="11" t="s">
        <v>3464</v>
      </c>
      <c r="H239" s="7">
        <v>176.03</v>
      </c>
      <c r="I239" s="80">
        <v>11.53</v>
      </c>
      <c r="J239" s="33">
        <v>13</v>
      </c>
      <c r="K239" s="78">
        <f t="shared" si="10"/>
        <v>45.5</v>
      </c>
      <c r="L239" s="77">
        <f t="shared" si="11"/>
        <v>3.1850000000000005</v>
      </c>
      <c r="M239" s="77">
        <f>45.5+3.19</f>
        <v>48.69</v>
      </c>
      <c r="N239" s="79">
        <v>14.72</v>
      </c>
      <c r="O239" s="78">
        <f t="shared" si="9"/>
        <v>224.715</v>
      </c>
      <c r="P239" s="78">
        <v>224.72</v>
      </c>
      <c r="Q239" s="77">
        <v>224.75</v>
      </c>
      <c r="R239" s="88"/>
      <c r="S239" s="69"/>
      <c r="T239" s="64"/>
      <c r="U239" s="64"/>
      <c r="V239" s="64"/>
      <c r="W239" s="64"/>
      <c r="X239" s="64"/>
      <c r="Y239" s="64"/>
      <c r="Z239" s="86"/>
    </row>
    <row r="240" spans="1:26" x14ac:dyDescent="0.4">
      <c r="A240" s="83">
        <v>236</v>
      </c>
      <c r="B240" s="32" t="s">
        <v>4064</v>
      </c>
      <c r="C240" s="82" t="s">
        <v>3375</v>
      </c>
      <c r="D240" s="81" t="s">
        <v>2050</v>
      </c>
      <c r="E240" s="5" t="s">
        <v>2051</v>
      </c>
      <c r="F240" s="5" t="s">
        <v>2052</v>
      </c>
      <c r="G240" s="3" t="s">
        <v>18</v>
      </c>
      <c r="H240" s="7">
        <v>0</v>
      </c>
      <c r="I240" s="80">
        <v>0</v>
      </c>
      <c r="J240" s="33">
        <v>64</v>
      </c>
      <c r="K240" s="78">
        <f t="shared" si="10"/>
        <v>224</v>
      </c>
      <c r="L240" s="77">
        <f t="shared" si="11"/>
        <v>15.680000000000001</v>
      </c>
      <c r="M240" s="77">
        <f>224+15.68</f>
        <v>239.68</v>
      </c>
      <c r="N240" s="79">
        <v>15.68</v>
      </c>
      <c r="O240" s="78">
        <f t="shared" si="9"/>
        <v>239.68</v>
      </c>
      <c r="P240" s="78">
        <v>239.68</v>
      </c>
      <c r="Q240" s="77">
        <v>239.75</v>
      </c>
      <c r="R240" s="88"/>
      <c r="S240" s="69"/>
      <c r="T240" s="64"/>
      <c r="U240" s="64"/>
      <c r="V240" s="64"/>
      <c r="W240" s="64"/>
      <c r="X240" s="64"/>
      <c r="Y240" s="64"/>
      <c r="Z240" s="86"/>
    </row>
    <row r="241" spans="1:26" x14ac:dyDescent="0.4">
      <c r="A241" s="83">
        <v>237</v>
      </c>
      <c r="B241" s="32" t="s">
        <v>4064</v>
      </c>
      <c r="C241" s="82" t="s">
        <v>3376</v>
      </c>
      <c r="D241" s="81" t="s">
        <v>32</v>
      </c>
      <c r="E241" s="5" t="s">
        <v>33</v>
      </c>
      <c r="F241" s="5" t="s">
        <v>34</v>
      </c>
      <c r="G241" s="11" t="s">
        <v>18</v>
      </c>
      <c r="H241" s="154">
        <v>0</v>
      </c>
      <c r="I241" s="80">
        <v>0</v>
      </c>
      <c r="J241" s="33">
        <v>82</v>
      </c>
      <c r="K241" s="78">
        <f t="shared" si="10"/>
        <v>287</v>
      </c>
      <c r="L241" s="77">
        <f t="shared" si="11"/>
        <v>20.090000000000003</v>
      </c>
      <c r="M241" s="77">
        <f>287+20.09</f>
        <v>307.08999999999997</v>
      </c>
      <c r="N241" s="79">
        <v>20.09</v>
      </c>
      <c r="O241" s="78">
        <f t="shared" si="9"/>
        <v>307.09000000000003</v>
      </c>
      <c r="P241" s="78">
        <v>307.08999999999997</v>
      </c>
      <c r="Q241" s="77">
        <v>307.25</v>
      </c>
      <c r="R241" s="88"/>
      <c r="S241" s="69"/>
      <c r="T241" s="64"/>
      <c r="U241" s="64"/>
      <c r="V241" s="64"/>
      <c r="W241" s="64"/>
      <c r="X241" s="64"/>
      <c r="Y241" s="64"/>
      <c r="Z241" s="86"/>
    </row>
    <row r="242" spans="1:26" x14ac:dyDescent="0.4">
      <c r="A242" s="83">
        <v>238</v>
      </c>
      <c r="B242" s="32" t="s">
        <v>4064</v>
      </c>
      <c r="C242" s="82" t="s">
        <v>3377</v>
      </c>
      <c r="D242" s="81" t="s">
        <v>227</v>
      </c>
      <c r="E242" s="5" t="s">
        <v>215</v>
      </c>
      <c r="F242" s="5" t="s">
        <v>228</v>
      </c>
      <c r="G242" s="12" t="s">
        <v>18</v>
      </c>
      <c r="H242" s="7">
        <v>0</v>
      </c>
      <c r="I242" s="80">
        <v>0</v>
      </c>
      <c r="J242" s="33">
        <v>28</v>
      </c>
      <c r="K242" s="78">
        <f t="shared" si="10"/>
        <v>98</v>
      </c>
      <c r="L242" s="77">
        <f t="shared" si="11"/>
        <v>6.86</v>
      </c>
      <c r="M242" s="77">
        <f>98+6.86</f>
        <v>104.86</v>
      </c>
      <c r="N242" s="79">
        <v>15.68</v>
      </c>
      <c r="O242" s="78">
        <f t="shared" si="9"/>
        <v>104.86</v>
      </c>
      <c r="P242" s="78">
        <v>104.86</v>
      </c>
      <c r="Q242" s="77">
        <v>105</v>
      </c>
      <c r="R242" s="88"/>
      <c r="S242" s="69"/>
      <c r="T242" s="64"/>
      <c r="U242" s="64"/>
      <c r="V242" s="64"/>
      <c r="W242" s="64"/>
      <c r="X242" s="64"/>
      <c r="Y242" s="64"/>
      <c r="Z242" s="86"/>
    </row>
    <row r="243" spans="1:26" x14ac:dyDescent="0.4">
      <c r="A243" s="83">
        <v>239</v>
      </c>
      <c r="B243" s="32" t="s">
        <v>4064</v>
      </c>
      <c r="C243" s="82" t="s">
        <v>3378</v>
      </c>
      <c r="D243" s="81" t="s">
        <v>229</v>
      </c>
      <c r="E243" s="5" t="s">
        <v>215</v>
      </c>
      <c r="F243" s="5" t="s">
        <v>230</v>
      </c>
      <c r="G243" s="3" t="s">
        <v>18</v>
      </c>
      <c r="H243" s="7">
        <v>0</v>
      </c>
      <c r="I243" s="80">
        <v>0</v>
      </c>
      <c r="J243" s="33">
        <v>5</v>
      </c>
      <c r="K243" s="78">
        <f t="shared" si="10"/>
        <v>17.5</v>
      </c>
      <c r="L243" s="77">
        <f t="shared" si="11"/>
        <v>1.2250000000000001</v>
      </c>
      <c r="M243" s="77">
        <f>17.5+1.23</f>
        <v>18.73</v>
      </c>
      <c r="N243" s="79">
        <v>2.7</v>
      </c>
      <c r="O243" s="78">
        <f t="shared" si="9"/>
        <v>18.725000000000001</v>
      </c>
      <c r="P243" s="78">
        <v>18.73</v>
      </c>
      <c r="Q243" s="77">
        <v>18.75</v>
      </c>
      <c r="R243" s="88"/>
      <c r="S243" s="69"/>
      <c r="T243" s="64"/>
      <c r="U243" s="64"/>
      <c r="V243" s="64"/>
      <c r="W243" s="64"/>
      <c r="X243" s="64"/>
      <c r="Y243" s="64"/>
      <c r="Z243" s="86"/>
    </row>
    <row r="244" spans="1:26" x14ac:dyDescent="0.4">
      <c r="A244" s="83">
        <v>240</v>
      </c>
      <c r="B244" s="32" t="s">
        <v>4064</v>
      </c>
      <c r="C244" s="82" t="s">
        <v>3379</v>
      </c>
      <c r="D244" s="81" t="s">
        <v>214</v>
      </c>
      <c r="E244" s="5" t="s">
        <v>215</v>
      </c>
      <c r="F244" s="5" t="s">
        <v>216</v>
      </c>
      <c r="G244" s="3" t="s">
        <v>18</v>
      </c>
      <c r="H244" s="7">
        <v>0</v>
      </c>
      <c r="I244" s="80">
        <v>0</v>
      </c>
      <c r="J244" s="33">
        <v>1</v>
      </c>
      <c r="K244" s="78">
        <f t="shared" si="10"/>
        <v>3.5</v>
      </c>
      <c r="L244" s="77">
        <f t="shared" si="11"/>
        <v>0.24500000000000002</v>
      </c>
      <c r="M244" s="77">
        <f>3.5+0.25</f>
        <v>3.75</v>
      </c>
      <c r="N244" s="79">
        <v>0.5</v>
      </c>
      <c r="O244" s="78">
        <f t="shared" si="9"/>
        <v>3.7450000000000001</v>
      </c>
      <c r="P244" s="78">
        <v>3.75</v>
      </c>
      <c r="Q244" s="77">
        <v>3.75</v>
      </c>
      <c r="R244" s="88"/>
      <c r="S244" s="69"/>
      <c r="T244" s="50">
        <f>SUM(H219:H244)</f>
        <v>4243.1899999999996</v>
      </c>
      <c r="U244" s="50">
        <f>SUM(K219:K244)</f>
        <v>2775.5</v>
      </c>
      <c r="V244" s="50">
        <f>SUM(N219:N244)</f>
        <v>519.08000000000015</v>
      </c>
      <c r="W244" s="50">
        <f>247.17+651.64+1235.86+11.24+374.5+460.64+157.29+29.96+543.05+18.73+37.45+1984.86+134.85+26.22+108.61+86.14+82.39+104.86+11.24+7.49+224.72+239.68+307.09+104.86+18.73+3.75</f>
        <v>7213.0199999999995</v>
      </c>
      <c r="X244" s="89">
        <f>SUM(Q219:Q244)</f>
        <v>7215.25</v>
      </c>
      <c r="Y244" s="85">
        <v>7215.25</v>
      </c>
      <c r="Z244" s="86"/>
    </row>
    <row r="245" spans="1:26" x14ac:dyDescent="0.4">
      <c r="A245" s="83">
        <v>241</v>
      </c>
      <c r="B245" s="32" t="s">
        <v>4065</v>
      </c>
      <c r="C245" s="82" t="s">
        <v>3380</v>
      </c>
      <c r="D245" s="81" t="s">
        <v>520</v>
      </c>
      <c r="E245" s="5" t="s">
        <v>521</v>
      </c>
      <c r="F245" s="5" t="s">
        <v>522</v>
      </c>
      <c r="G245" s="3" t="s">
        <v>3465</v>
      </c>
      <c r="H245" s="7">
        <v>101.12</v>
      </c>
      <c r="I245" s="80">
        <v>6.62</v>
      </c>
      <c r="J245" s="33">
        <v>21</v>
      </c>
      <c r="K245" s="78">
        <f t="shared" si="10"/>
        <v>73.5</v>
      </c>
      <c r="L245" s="77">
        <f t="shared" si="11"/>
        <v>5.1450000000000005</v>
      </c>
      <c r="M245" s="77">
        <f>73.5+5.15</f>
        <v>78.650000000000006</v>
      </c>
      <c r="N245" s="79">
        <v>11.77</v>
      </c>
      <c r="O245" s="78">
        <f t="shared" si="9"/>
        <v>179.76500000000001</v>
      </c>
      <c r="P245" s="78">
        <v>179.77</v>
      </c>
      <c r="Q245" s="77">
        <v>180</v>
      </c>
      <c r="R245" s="88"/>
      <c r="S245" s="69"/>
      <c r="T245" s="64"/>
      <c r="U245" s="64"/>
      <c r="V245" s="64"/>
      <c r="W245" s="64"/>
      <c r="X245" s="64"/>
      <c r="Y245" s="64"/>
      <c r="Z245" s="86"/>
    </row>
    <row r="246" spans="1:26" x14ac:dyDescent="0.4">
      <c r="A246" s="83">
        <v>242</v>
      </c>
      <c r="B246" s="32" t="s">
        <v>4065</v>
      </c>
      <c r="C246" s="82" t="s">
        <v>4007</v>
      </c>
      <c r="D246" s="81" t="s">
        <v>1009</v>
      </c>
      <c r="E246" s="5" t="s">
        <v>1010</v>
      </c>
      <c r="F246" s="5" t="s">
        <v>1011</v>
      </c>
      <c r="G246" s="3" t="s">
        <v>18</v>
      </c>
      <c r="H246" s="7">
        <v>0</v>
      </c>
      <c r="I246" s="80">
        <v>0</v>
      </c>
      <c r="J246" s="33">
        <v>13</v>
      </c>
      <c r="K246" s="78">
        <f t="shared" si="10"/>
        <v>45.5</v>
      </c>
      <c r="L246" s="77">
        <f t="shared" si="11"/>
        <v>3.1850000000000005</v>
      </c>
      <c r="M246" s="77">
        <f>45.5+3.19</f>
        <v>48.69</v>
      </c>
      <c r="N246" s="79">
        <v>3.19</v>
      </c>
      <c r="O246" s="78">
        <f t="shared" si="9"/>
        <v>48.685000000000002</v>
      </c>
      <c r="P246" s="78">
        <v>48.69</v>
      </c>
      <c r="Q246" s="77">
        <v>48.75</v>
      </c>
      <c r="R246" s="88"/>
      <c r="S246" s="69"/>
      <c r="T246" s="64"/>
      <c r="U246" s="64"/>
      <c r="V246" s="64"/>
      <c r="W246" s="64"/>
      <c r="X246" s="64"/>
      <c r="Y246" s="64"/>
      <c r="Z246" s="86"/>
    </row>
    <row r="247" spans="1:26" x14ac:dyDescent="0.4">
      <c r="A247" s="83">
        <v>243</v>
      </c>
      <c r="B247" s="32" t="s">
        <v>4065</v>
      </c>
      <c r="C247" s="82" t="s">
        <v>4008</v>
      </c>
      <c r="D247" s="81" t="s">
        <v>1012</v>
      </c>
      <c r="E247" s="5" t="s">
        <v>1013</v>
      </c>
      <c r="F247" s="5" t="s">
        <v>1014</v>
      </c>
      <c r="G247" s="3" t="s">
        <v>18</v>
      </c>
      <c r="H247" s="7">
        <v>0</v>
      </c>
      <c r="I247" s="80">
        <v>0</v>
      </c>
      <c r="J247" s="33">
        <v>71</v>
      </c>
      <c r="K247" s="78">
        <f t="shared" si="10"/>
        <v>248.5</v>
      </c>
      <c r="L247" s="77">
        <f t="shared" si="11"/>
        <v>17.395000000000003</v>
      </c>
      <c r="M247" s="77">
        <f>248.5+17.4</f>
        <v>265.89999999999998</v>
      </c>
      <c r="N247" s="79">
        <v>17.399999999999999</v>
      </c>
      <c r="O247" s="78">
        <f t="shared" si="9"/>
        <v>265.89499999999998</v>
      </c>
      <c r="P247" s="78">
        <v>265.89999999999998</v>
      </c>
      <c r="Q247" s="77">
        <v>266</v>
      </c>
      <c r="R247" s="88"/>
      <c r="S247" s="69"/>
      <c r="T247" s="64"/>
      <c r="U247" s="64"/>
      <c r="V247" s="64"/>
      <c r="W247" s="64"/>
      <c r="X247" s="64"/>
      <c r="Y247" s="64"/>
      <c r="Z247" s="86"/>
    </row>
    <row r="248" spans="1:26" x14ac:dyDescent="0.4">
      <c r="A248" s="83">
        <v>244</v>
      </c>
      <c r="B248" s="32" t="s">
        <v>4065</v>
      </c>
      <c r="C248" s="82" t="s">
        <v>4009</v>
      </c>
      <c r="D248" s="81" t="s">
        <v>1969</v>
      </c>
      <c r="E248" s="15" t="s">
        <v>2213</v>
      </c>
      <c r="F248" s="15" t="s">
        <v>1970</v>
      </c>
      <c r="G248" s="3" t="s">
        <v>18</v>
      </c>
      <c r="H248" s="7">
        <v>0</v>
      </c>
      <c r="I248" s="80">
        <v>0</v>
      </c>
      <c r="J248" s="33">
        <v>20</v>
      </c>
      <c r="K248" s="78">
        <f t="shared" si="10"/>
        <v>70</v>
      </c>
      <c r="L248" s="77">
        <f t="shared" si="11"/>
        <v>4.9000000000000004</v>
      </c>
      <c r="M248" s="77">
        <f>70+4.9</f>
        <v>74.900000000000006</v>
      </c>
      <c r="N248" s="79">
        <v>4.9000000000000004</v>
      </c>
      <c r="O248" s="78">
        <f t="shared" si="9"/>
        <v>74.900000000000006</v>
      </c>
      <c r="P248" s="78">
        <v>74.900000000000006</v>
      </c>
      <c r="Q248" s="77">
        <v>75</v>
      </c>
      <c r="R248" s="88"/>
      <c r="S248" s="69"/>
      <c r="T248" s="64"/>
      <c r="U248" s="64"/>
      <c r="V248" s="64"/>
      <c r="W248" s="64"/>
      <c r="X248" s="64"/>
      <c r="Y248" s="64"/>
      <c r="Z248" s="86"/>
    </row>
    <row r="249" spans="1:26" x14ac:dyDescent="0.4">
      <c r="A249" s="83">
        <v>245</v>
      </c>
      <c r="B249" s="32" t="s">
        <v>4065</v>
      </c>
      <c r="C249" s="82" t="s">
        <v>4010</v>
      </c>
      <c r="D249" s="81" t="s">
        <v>1976</v>
      </c>
      <c r="E249" s="5" t="s">
        <v>1977</v>
      </c>
      <c r="F249" s="5" t="s">
        <v>1978</v>
      </c>
      <c r="G249" s="3" t="s">
        <v>18</v>
      </c>
      <c r="H249" s="7">
        <v>0</v>
      </c>
      <c r="I249" s="80">
        <v>0</v>
      </c>
      <c r="J249" s="33">
        <v>52</v>
      </c>
      <c r="K249" s="78">
        <f t="shared" si="10"/>
        <v>182</v>
      </c>
      <c r="L249" s="77">
        <f t="shared" si="11"/>
        <v>12.740000000000002</v>
      </c>
      <c r="M249" s="77">
        <f>182+12.74</f>
        <v>194.74</v>
      </c>
      <c r="N249" s="79">
        <v>12.74</v>
      </c>
      <c r="O249" s="78">
        <f t="shared" si="9"/>
        <v>194.74</v>
      </c>
      <c r="P249" s="78">
        <v>194.74</v>
      </c>
      <c r="Q249" s="77">
        <v>194.75</v>
      </c>
      <c r="R249" s="88"/>
      <c r="S249" s="69"/>
      <c r="T249" s="64"/>
      <c r="U249" s="64"/>
      <c r="V249" s="64"/>
      <c r="W249" s="64"/>
      <c r="X249" s="64"/>
      <c r="Y249" s="64"/>
      <c r="Z249" s="86"/>
    </row>
    <row r="250" spans="1:26" x14ac:dyDescent="0.4">
      <c r="A250" s="83">
        <v>246</v>
      </c>
      <c r="B250" s="32" t="s">
        <v>4065</v>
      </c>
      <c r="C250" s="82" t="s">
        <v>4011</v>
      </c>
      <c r="D250" s="81" t="s">
        <v>1946</v>
      </c>
      <c r="E250" s="5" t="s">
        <v>1944</v>
      </c>
      <c r="F250" s="5" t="s">
        <v>1947</v>
      </c>
      <c r="G250" s="12" t="s">
        <v>18</v>
      </c>
      <c r="H250" s="7">
        <v>0</v>
      </c>
      <c r="I250" s="80">
        <v>0</v>
      </c>
      <c r="J250" s="33">
        <v>50</v>
      </c>
      <c r="K250" s="78">
        <f t="shared" si="10"/>
        <v>175</v>
      </c>
      <c r="L250" s="77">
        <f t="shared" si="11"/>
        <v>12.250000000000002</v>
      </c>
      <c r="M250" s="77">
        <f>175+12.25</f>
        <v>187.25</v>
      </c>
      <c r="N250" s="79">
        <v>17.89</v>
      </c>
      <c r="O250" s="78">
        <f t="shared" si="9"/>
        <v>187.25</v>
      </c>
      <c r="P250" s="78">
        <v>187.25</v>
      </c>
      <c r="Q250" s="77">
        <v>187.25</v>
      </c>
      <c r="R250" s="88"/>
      <c r="S250" s="69"/>
      <c r="T250" s="64"/>
      <c r="U250" s="64"/>
      <c r="V250" s="64"/>
      <c r="W250" s="64"/>
      <c r="X250" s="64"/>
      <c r="Y250" s="64"/>
      <c r="Z250" s="86"/>
    </row>
    <row r="251" spans="1:26" x14ac:dyDescent="0.4">
      <c r="A251" s="83">
        <v>247</v>
      </c>
      <c r="B251" s="32" t="s">
        <v>4065</v>
      </c>
      <c r="C251" s="82" t="s">
        <v>4012</v>
      </c>
      <c r="D251" s="81" t="s">
        <v>1943</v>
      </c>
      <c r="E251" s="5" t="s">
        <v>1944</v>
      </c>
      <c r="F251" s="5" t="s">
        <v>1945</v>
      </c>
      <c r="G251" s="3" t="s">
        <v>18</v>
      </c>
      <c r="H251" s="7">
        <v>0</v>
      </c>
      <c r="I251" s="80">
        <v>0</v>
      </c>
      <c r="J251" s="33">
        <v>7</v>
      </c>
      <c r="K251" s="78">
        <f t="shared" si="10"/>
        <v>24.5</v>
      </c>
      <c r="L251" s="77">
        <f t="shared" si="11"/>
        <v>1.7150000000000001</v>
      </c>
      <c r="M251" s="77">
        <f>24.5+1.72</f>
        <v>26.22</v>
      </c>
      <c r="N251" s="79">
        <v>1.72</v>
      </c>
      <c r="O251" s="78">
        <f t="shared" si="9"/>
        <v>26.215</v>
      </c>
      <c r="P251" s="78">
        <v>26.22</v>
      </c>
      <c r="Q251" s="77">
        <v>26.25</v>
      </c>
      <c r="R251" s="88"/>
      <c r="S251" s="69"/>
      <c r="T251" s="64"/>
      <c r="U251" s="64"/>
      <c r="V251" s="64"/>
      <c r="W251" s="64"/>
      <c r="X251" s="64"/>
      <c r="Y251" s="64"/>
      <c r="Z251" s="86"/>
    </row>
    <row r="252" spans="1:26" x14ac:dyDescent="0.4">
      <c r="A252" s="83">
        <v>248</v>
      </c>
      <c r="B252" s="32" t="s">
        <v>4065</v>
      </c>
      <c r="C252" s="82" t="s">
        <v>4013</v>
      </c>
      <c r="D252" s="81" t="s">
        <v>1951</v>
      </c>
      <c r="E252" s="5" t="s">
        <v>1952</v>
      </c>
      <c r="F252" s="5" t="s">
        <v>1953</v>
      </c>
      <c r="G252" s="12" t="s">
        <v>3464</v>
      </c>
      <c r="H252" s="7">
        <v>1029.8900000000001</v>
      </c>
      <c r="I252" s="80">
        <v>67.39</v>
      </c>
      <c r="J252" s="33">
        <v>33</v>
      </c>
      <c r="K252" s="78">
        <f t="shared" si="10"/>
        <v>115.5</v>
      </c>
      <c r="L252" s="77">
        <f t="shared" si="11"/>
        <v>8.0850000000000009</v>
      </c>
      <c r="M252" s="77">
        <f>115.5+8.09</f>
        <v>123.59</v>
      </c>
      <c r="N252" s="79">
        <v>75.48</v>
      </c>
      <c r="O252" s="78">
        <f t="shared" si="9"/>
        <v>1153.4750000000001</v>
      </c>
      <c r="P252" s="78">
        <v>1153.48</v>
      </c>
      <c r="Q252" s="77">
        <v>1153.5</v>
      </c>
      <c r="R252" s="88"/>
      <c r="S252" s="69"/>
      <c r="T252" s="64"/>
      <c r="U252" s="64"/>
      <c r="V252" s="64"/>
      <c r="W252" s="64"/>
      <c r="X252" s="64"/>
      <c r="Y252" s="64"/>
      <c r="Z252" s="86"/>
    </row>
    <row r="253" spans="1:26" x14ac:dyDescent="0.4">
      <c r="A253" s="83">
        <v>249</v>
      </c>
      <c r="B253" s="32" t="s">
        <v>4065</v>
      </c>
      <c r="C253" s="82" t="s">
        <v>4014</v>
      </c>
      <c r="D253" s="81" t="s">
        <v>1965</v>
      </c>
      <c r="E253" s="5" t="s">
        <v>1966</v>
      </c>
      <c r="F253" s="5" t="s">
        <v>2246</v>
      </c>
      <c r="G253" s="3" t="s">
        <v>18</v>
      </c>
      <c r="H253" s="7">
        <v>0</v>
      </c>
      <c r="I253" s="80">
        <v>0</v>
      </c>
      <c r="J253" s="33">
        <v>77</v>
      </c>
      <c r="K253" s="78">
        <f t="shared" si="10"/>
        <v>269.5</v>
      </c>
      <c r="L253" s="77">
        <f t="shared" si="11"/>
        <v>18.865000000000002</v>
      </c>
      <c r="M253" s="77">
        <f>269.5+18.87</f>
        <v>288.37</v>
      </c>
      <c r="N253" s="79">
        <v>18.87</v>
      </c>
      <c r="O253" s="78">
        <f t="shared" si="9"/>
        <v>288.36500000000001</v>
      </c>
      <c r="P253" s="78">
        <v>288.37</v>
      </c>
      <c r="Q253" s="77">
        <v>288.5</v>
      </c>
      <c r="R253" s="88"/>
      <c r="S253" s="69"/>
      <c r="T253" s="64"/>
      <c r="U253" s="64"/>
      <c r="V253" s="64"/>
      <c r="W253" s="64"/>
      <c r="X253" s="64"/>
      <c r="Y253" s="64"/>
      <c r="Z253" s="86"/>
    </row>
    <row r="254" spans="1:26" x14ac:dyDescent="0.4">
      <c r="A254" s="83">
        <v>250</v>
      </c>
      <c r="B254" s="32" t="s">
        <v>4065</v>
      </c>
      <c r="C254" s="82" t="s">
        <v>4015</v>
      </c>
      <c r="D254" s="81" t="s">
        <v>1918</v>
      </c>
      <c r="E254" s="5" t="s">
        <v>1919</v>
      </c>
      <c r="F254" s="5" t="s">
        <v>1920</v>
      </c>
      <c r="G254" s="3" t="s">
        <v>18</v>
      </c>
      <c r="H254" s="7">
        <v>0</v>
      </c>
      <c r="I254" s="80">
        <v>0</v>
      </c>
      <c r="J254" s="33">
        <v>14</v>
      </c>
      <c r="K254" s="78">
        <f t="shared" si="10"/>
        <v>49</v>
      </c>
      <c r="L254" s="77">
        <f t="shared" si="11"/>
        <v>3.43</v>
      </c>
      <c r="M254" s="77">
        <f>49+3.43</f>
        <v>52.43</v>
      </c>
      <c r="N254" s="79">
        <v>3.43</v>
      </c>
      <c r="O254" s="78">
        <f t="shared" si="9"/>
        <v>52.43</v>
      </c>
      <c r="P254" s="78">
        <v>52.43</v>
      </c>
      <c r="Q254" s="77">
        <v>52.5</v>
      </c>
      <c r="R254" s="88"/>
      <c r="S254" s="69"/>
      <c r="T254" s="64"/>
      <c r="U254" s="64"/>
      <c r="V254" s="64"/>
      <c r="W254" s="64"/>
      <c r="X254" s="64"/>
      <c r="Y254" s="64"/>
      <c r="Z254" s="86"/>
    </row>
    <row r="255" spans="1:26" x14ac:dyDescent="0.4">
      <c r="A255" s="83">
        <v>251</v>
      </c>
      <c r="B255" s="32" t="s">
        <v>4065</v>
      </c>
      <c r="C255" s="82" t="s">
        <v>4016</v>
      </c>
      <c r="D255" s="81" t="s">
        <v>1904</v>
      </c>
      <c r="E255" s="5" t="s">
        <v>1905</v>
      </c>
      <c r="F255" s="5" t="s">
        <v>1906</v>
      </c>
      <c r="G255" s="3" t="s">
        <v>18</v>
      </c>
      <c r="H255" s="7">
        <v>0</v>
      </c>
      <c r="I255" s="80">
        <v>0</v>
      </c>
      <c r="J255" s="33">
        <v>74</v>
      </c>
      <c r="K255" s="78">
        <f t="shared" si="10"/>
        <v>259</v>
      </c>
      <c r="L255" s="77">
        <f t="shared" si="11"/>
        <v>18.130000000000003</v>
      </c>
      <c r="M255" s="77">
        <f>259+18.13</f>
        <v>277.13</v>
      </c>
      <c r="N255" s="79">
        <v>18.13</v>
      </c>
      <c r="O255" s="78">
        <f t="shared" si="9"/>
        <v>277.13</v>
      </c>
      <c r="P255" s="78">
        <v>277.13</v>
      </c>
      <c r="Q255" s="77">
        <v>277.25</v>
      </c>
      <c r="R255" s="88"/>
      <c r="S255" s="69"/>
      <c r="T255" s="64"/>
      <c r="U255" s="64"/>
      <c r="V255" s="64"/>
      <c r="W255" s="64"/>
      <c r="X255" s="64"/>
      <c r="Y255" s="64"/>
      <c r="Z255" s="86"/>
    </row>
    <row r="256" spans="1:26" x14ac:dyDescent="0.4">
      <c r="A256" s="83">
        <v>252</v>
      </c>
      <c r="B256" s="32" t="s">
        <v>4065</v>
      </c>
      <c r="C256" s="82" t="s">
        <v>4017</v>
      </c>
      <c r="D256" s="81" t="s">
        <v>1921</v>
      </c>
      <c r="E256" s="5" t="s">
        <v>3525</v>
      </c>
      <c r="F256" s="5" t="s">
        <v>1922</v>
      </c>
      <c r="G256" s="12" t="s">
        <v>18</v>
      </c>
      <c r="H256" s="7">
        <v>0</v>
      </c>
      <c r="I256" s="80">
        <v>0</v>
      </c>
      <c r="J256" s="33">
        <v>80</v>
      </c>
      <c r="K256" s="78">
        <f t="shared" si="10"/>
        <v>280</v>
      </c>
      <c r="L256" s="77">
        <f t="shared" si="11"/>
        <v>19.600000000000001</v>
      </c>
      <c r="M256" s="77">
        <f>280+19.6</f>
        <v>299.60000000000002</v>
      </c>
      <c r="N256" s="79">
        <v>145.54</v>
      </c>
      <c r="O256" s="78">
        <f t="shared" si="9"/>
        <v>299.60000000000002</v>
      </c>
      <c r="P256" s="78">
        <v>299.60000000000002</v>
      </c>
      <c r="Q256" s="77">
        <v>299.75</v>
      </c>
      <c r="R256" s="88"/>
      <c r="S256" s="69"/>
      <c r="T256" s="64"/>
      <c r="U256" s="64"/>
      <c r="V256" s="64"/>
      <c r="W256" s="64"/>
      <c r="X256" s="64"/>
      <c r="Y256" s="64"/>
      <c r="Z256" s="86"/>
    </row>
    <row r="257" spans="1:26" x14ac:dyDescent="0.4">
      <c r="A257" s="83">
        <v>253</v>
      </c>
      <c r="B257" s="32" t="s">
        <v>4065</v>
      </c>
      <c r="C257" s="82" t="s">
        <v>4018</v>
      </c>
      <c r="D257" s="81" t="s">
        <v>796</v>
      </c>
      <c r="E257" s="5" t="s">
        <v>3651</v>
      </c>
      <c r="F257" s="5" t="s">
        <v>797</v>
      </c>
      <c r="G257" s="3" t="s">
        <v>3471</v>
      </c>
      <c r="H257" s="7">
        <v>389.49</v>
      </c>
      <c r="I257" s="80">
        <v>25.49</v>
      </c>
      <c r="J257" s="33">
        <v>63</v>
      </c>
      <c r="K257" s="78">
        <f t="shared" si="10"/>
        <v>220.5</v>
      </c>
      <c r="L257" s="77">
        <f t="shared" si="11"/>
        <v>15.435000000000002</v>
      </c>
      <c r="M257" s="77">
        <f>220.5+15.44</f>
        <v>235.94</v>
      </c>
      <c r="N257" s="79">
        <v>40.93</v>
      </c>
      <c r="O257" s="78">
        <f t="shared" si="9"/>
        <v>625.42499999999995</v>
      </c>
      <c r="P257" s="78">
        <v>625.42999999999995</v>
      </c>
      <c r="Q257" s="77">
        <v>625.5</v>
      </c>
      <c r="R257" s="88"/>
      <c r="S257" s="69"/>
      <c r="T257" s="64"/>
      <c r="U257" s="64"/>
      <c r="V257" s="64"/>
      <c r="W257" s="64"/>
      <c r="X257" s="64"/>
      <c r="Y257" s="64"/>
      <c r="Z257" s="86"/>
    </row>
    <row r="258" spans="1:26" x14ac:dyDescent="0.4">
      <c r="A258" s="83">
        <v>254</v>
      </c>
      <c r="B258" s="32" t="s">
        <v>4065</v>
      </c>
      <c r="C258" s="82" t="s">
        <v>4019</v>
      </c>
      <c r="D258" s="81" t="s">
        <v>552</v>
      </c>
      <c r="E258" s="5" t="s">
        <v>553</v>
      </c>
      <c r="F258" s="5" t="s">
        <v>554</v>
      </c>
      <c r="G258" s="3" t="s">
        <v>3465</v>
      </c>
      <c r="H258" s="7">
        <v>41.2</v>
      </c>
      <c r="I258" s="80">
        <v>2.7</v>
      </c>
      <c r="J258" s="33">
        <v>28</v>
      </c>
      <c r="K258" s="78">
        <f t="shared" si="10"/>
        <v>98</v>
      </c>
      <c r="L258" s="77">
        <f t="shared" si="11"/>
        <v>6.86</v>
      </c>
      <c r="M258" s="77">
        <f>98+6.86</f>
        <v>104.86</v>
      </c>
      <c r="N258" s="79">
        <v>9.56</v>
      </c>
      <c r="O258" s="78">
        <f t="shared" si="9"/>
        <v>146.06</v>
      </c>
      <c r="P258" s="78">
        <v>146.06</v>
      </c>
      <c r="Q258" s="77">
        <v>146.25</v>
      </c>
      <c r="R258" s="88"/>
      <c r="S258" s="69"/>
      <c r="T258" s="64"/>
      <c r="U258" s="64"/>
      <c r="V258" s="64"/>
      <c r="W258" s="64"/>
      <c r="X258" s="64"/>
      <c r="Y258" s="64"/>
      <c r="Z258" s="86"/>
    </row>
    <row r="259" spans="1:26" x14ac:dyDescent="0.4">
      <c r="A259" s="83">
        <v>255</v>
      </c>
      <c r="B259" s="32" t="s">
        <v>4065</v>
      </c>
      <c r="C259" s="82" t="s">
        <v>4020</v>
      </c>
      <c r="D259" s="81" t="s">
        <v>1745</v>
      </c>
      <c r="E259" s="5" t="s">
        <v>1746</v>
      </c>
      <c r="F259" s="5" t="s">
        <v>1747</v>
      </c>
      <c r="G259" s="3" t="s">
        <v>18</v>
      </c>
      <c r="H259" s="7">
        <v>0</v>
      </c>
      <c r="I259" s="80">
        <v>0</v>
      </c>
      <c r="J259" s="33">
        <v>3</v>
      </c>
      <c r="K259" s="78">
        <f t="shared" si="10"/>
        <v>10.5</v>
      </c>
      <c r="L259" s="77">
        <f t="shared" si="11"/>
        <v>0.7350000000000001</v>
      </c>
      <c r="M259" s="77">
        <f>10.5+0.74</f>
        <v>11.24</v>
      </c>
      <c r="N259" s="79">
        <v>0.74</v>
      </c>
      <c r="O259" s="78">
        <f t="shared" si="9"/>
        <v>11.234999999999999</v>
      </c>
      <c r="P259" s="78">
        <v>11.24</v>
      </c>
      <c r="Q259" s="77">
        <v>11.25</v>
      </c>
      <c r="R259" s="88"/>
      <c r="S259" s="69"/>
      <c r="T259" s="64"/>
      <c r="U259" s="64"/>
      <c r="V259" s="64"/>
      <c r="W259" s="64"/>
      <c r="X259" s="64"/>
      <c r="Y259" s="64"/>
      <c r="Z259" s="86"/>
    </row>
    <row r="260" spans="1:26" x14ac:dyDescent="0.4">
      <c r="A260" s="83">
        <v>256</v>
      </c>
      <c r="B260" s="32" t="s">
        <v>4065</v>
      </c>
      <c r="C260" s="82" t="s">
        <v>4021</v>
      </c>
      <c r="D260" s="81" t="s">
        <v>1742</v>
      </c>
      <c r="E260" s="5" t="s">
        <v>1743</v>
      </c>
      <c r="F260" s="5" t="s">
        <v>1744</v>
      </c>
      <c r="G260" s="3" t="s">
        <v>18</v>
      </c>
      <c r="H260" s="7">
        <v>0</v>
      </c>
      <c r="I260" s="80">
        <v>0</v>
      </c>
      <c r="J260" s="33">
        <v>38</v>
      </c>
      <c r="K260" s="78">
        <f t="shared" si="10"/>
        <v>133</v>
      </c>
      <c r="L260" s="77">
        <f t="shared" si="11"/>
        <v>9.31</v>
      </c>
      <c r="M260" s="77">
        <f>133+9.31</f>
        <v>142.31</v>
      </c>
      <c r="N260" s="79">
        <v>9.31</v>
      </c>
      <c r="O260" s="78">
        <f t="shared" si="9"/>
        <v>142.31</v>
      </c>
      <c r="P260" s="78">
        <v>142.31</v>
      </c>
      <c r="Q260" s="77">
        <v>142.5</v>
      </c>
      <c r="R260" s="88"/>
      <c r="S260" s="69"/>
      <c r="T260" s="64"/>
      <c r="U260" s="64"/>
      <c r="V260" s="64"/>
      <c r="W260" s="64"/>
      <c r="X260" s="64"/>
      <c r="Y260" s="64"/>
      <c r="Z260" s="86"/>
    </row>
    <row r="261" spans="1:26" x14ac:dyDescent="0.4">
      <c r="A261" s="83">
        <v>257</v>
      </c>
      <c r="B261" s="32" t="s">
        <v>4065</v>
      </c>
      <c r="C261" s="82" t="s">
        <v>4022</v>
      </c>
      <c r="D261" s="81" t="s">
        <v>1292</v>
      </c>
      <c r="E261" s="5" t="s">
        <v>3505</v>
      </c>
      <c r="F261" s="5" t="s">
        <v>862</v>
      </c>
      <c r="G261" s="3" t="s">
        <v>18</v>
      </c>
      <c r="H261" s="7">
        <v>0</v>
      </c>
      <c r="I261" s="80">
        <v>0</v>
      </c>
      <c r="J261" s="33">
        <v>5</v>
      </c>
      <c r="K261" s="78">
        <f t="shared" si="10"/>
        <v>17.5</v>
      </c>
      <c r="L261" s="77">
        <f t="shared" si="11"/>
        <v>1.2250000000000001</v>
      </c>
      <c r="M261" s="77">
        <f>17.5+1.23</f>
        <v>18.73</v>
      </c>
      <c r="N261" s="79">
        <v>1.23</v>
      </c>
      <c r="O261" s="78">
        <f t="shared" si="9"/>
        <v>18.725000000000001</v>
      </c>
      <c r="P261" s="78">
        <v>18.73</v>
      </c>
      <c r="Q261" s="77">
        <v>18.75</v>
      </c>
      <c r="R261" s="88"/>
      <c r="S261" s="69"/>
      <c r="T261" s="64"/>
      <c r="U261" s="64"/>
      <c r="V261" s="64"/>
      <c r="W261" s="64"/>
      <c r="X261" s="64"/>
      <c r="Y261" s="64"/>
      <c r="Z261" s="86"/>
    </row>
    <row r="262" spans="1:26" x14ac:dyDescent="0.4">
      <c r="A262" s="83">
        <v>258</v>
      </c>
      <c r="B262" s="32" t="s">
        <v>4065</v>
      </c>
      <c r="C262" s="82" t="s">
        <v>4023</v>
      </c>
      <c r="D262" s="81" t="s">
        <v>1306</v>
      </c>
      <c r="E262" s="5" t="s">
        <v>1241</v>
      </c>
      <c r="F262" s="5" t="s">
        <v>853</v>
      </c>
      <c r="G262" s="3" t="s">
        <v>18</v>
      </c>
      <c r="H262" s="7">
        <v>0</v>
      </c>
      <c r="I262" s="80">
        <v>0</v>
      </c>
      <c r="J262" s="33">
        <v>23</v>
      </c>
      <c r="K262" s="78">
        <f t="shared" si="10"/>
        <v>80.5</v>
      </c>
      <c r="L262" s="77">
        <f t="shared" si="11"/>
        <v>5.6350000000000007</v>
      </c>
      <c r="M262" s="77">
        <f>80.5+5.64</f>
        <v>86.14</v>
      </c>
      <c r="N262" s="79">
        <v>5.64</v>
      </c>
      <c r="O262" s="78">
        <f t="shared" si="9"/>
        <v>86.135000000000005</v>
      </c>
      <c r="P262" s="78">
        <v>86.14</v>
      </c>
      <c r="Q262" s="77">
        <v>86.25</v>
      </c>
      <c r="R262" s="88"/>
      <c r="S262" s="69"/>
      <c r="T262" s="64"/>
      <c r="U262" s="64"/>
      <c r="V262" s="64"/>
      <c r="W262" s="64"/>
      <c r="X262" s="64"/>
      <c r="Y262" s="64"/>
      <c r="Z262" s="86"/>
    </row>
    <row r="263" spans="1:26" x14ac:dyDescent="0.4">
      <c r="A263" s="83">
        <v>259</v>
      </c>
      <c r="B263" s="32" t="s">
        <v>4065</v>
      </c>
      <c r="C263" s="82" t="s">
        <v>4024</v>
      </c>
      <c r="D263" s="81" t="s">
        <v>1262</v>
      </c>
      <c r="E263" s="5" t="s">
        <v>2303</v>
      </c>
      <c r="F263" s="5" t="s">
        <v>2304</v>
      </c>
      <c r="G263" s="3" t="s">
        <v>18</v>
      </c>
      <c r="H263" s="7">
        <v>0</v>
      </c>
      <c r="I263" s="80">
        <v>0</v>
      </c>
      <c r="J263" s="33">
        <v>35</v>
      </c>
      <c r="K263" s="78">
        <f t="shared" si="10"/>
        <v>122.5</v>
      </c>
      <c r="L263" s="77">
        <f t="shared" si="11"/>
        <v>8.5750000000000011</v>
      </c>
      <c r="M263" s="77">
        <f>122.5+8.58</f>
        <v>131.08000000000001</v>
      </c>
      <c r="N263" s="79">
        <v>8.58</v>
      </c>
      <c r="O263" s="78">
        <f t="shared" si="9"/>
        <v>131.07499999999999</v>
      </c>
      <c r="P263" s="78">
        <v>131.08000000000001</v>
      </c>
      <c r="Q263" s="77">
        <v>131.08000000000001</v>
      </c>
      <c r="R263" s="88" t="s">
        <v>4070</v>
      </c>
      <c r="S263" s="69"/>
      <c r="T263" s="64"/>
      <c r="U263" s="64"/>
      <c r="V263" s="64"/>
      <c r="W263" s="64"/>
      <c r="X263" s="64"/>
      <c r="Y263" s="64"/>
      <c r="Z263" s="86"/>
    </row>
    <row r="264" spans="1:26" x14ac:dyDescent="0.4">
      <c r="A264" s="83">
        <v>260</v>
      </c>
      <c r="B264" s="32" t="s">
        <v>4065</v>
      </c>
      <c r="C264" s="82" t="s">
        <v>4025</v>
      </c>
      <c r="D264" s="81" t="s">
        <v>1503</v>
      </c>
      <c r="E264" s="5" t="s">
        <v>1504</v>
      </c>
      <c r="F264" s="5" t="s">
        <v>1505</v>
      </c>
      <c r="G264" s="3" t="s">
        <v>18</v>
      </c>
      <c r="H264" s="7">
        <v>0</v>
      </c>
      <c r="I264" s="80">
        <v>0</v>
      </c>
      <c r="J264" s="33">
        <v>71</v>
      </c>
      <c r="K264" s="78">
        <f t="shared" si="10"/>
        <v>248.5</v>
      </c>
      <c r="L264" s="77">
        <f t="shared" si="11"/>
        <v>17.395000000000003</v>
      </c>
      <c r="M264" s="77">
        <f>248.5+17.4</f>
        <v>265.89999999999998</v>
      </c>
      <c r="N264" s="79">
        <v>17.399999999999999</v>
      </c>
      <c r="O264" s="78">
        <f t="shared" si="9"/>
        <v>265.89499999999998</v>
      </c>
      <c r="P264" s="78">
        <v>265.89999999999998</v>
      </c>
      <c r="Q264" s="77">
        <v>266</v>
      </c>
      <c r="R264" s="88"/>
      <c r="S264" s="69"/>
      <c r="T264" s="64"/>
      <c r="U264" s="64"/>
      <c r="V264" s="64"/>
      <c r="W264" s="64"/>
      <c r="X264" s="64"/>
      <c r="Y264" s="64"/>
      <c r="Z264" s="86"/>
    </row>
    <row r="265" spans="1:26" x14ac:dyDescent="0.4">
      <c r="A265" s="83">
        <v>261</v>
      </c>
      <c r="B265" s="32" t="s">
        <v>4065</v>
      </c>
      <c r="C265" s="82" t="s">
        <v>4026</v>
      </c>
      <c r="D265" s="81" t="s">
        <v>1277</v>
      </c>
      <c r="E265" s="5" t="s">
        <v>1278</v>
      </c>
      <c r="F265" s="5" t="s">
        <v>1279</v>
      </c>
      <c r="G265" s="3" t="s">
        <v>18</v>
      </c>
      <c r="H265" s="7">
        <v>0</v>
      </c>
      <c r="I265" s="80">
        <v>0</v>
      </c>
      <c r="J265" s="33">
        <v>3</v>
      </c>
      <c r="K265" s="78">
        <f t="shared" si="10"/>
        <v>10.5</v>
      </c>
      <c r="L265" s="77">
        <f t="shared" si="11"/>
        <v>0.7350000000000001</v>
      </c>
      <c r="M265" s="77">
        <f>10.5+0.74</f>
        <v>11.24</v>
      </c>
      <c r="N265" s="79">
        <v>0.74</v>
      </c>
      <c r="O265" s="78">
        <f t="shared" si="9"/>
        <v>11.234999999999999</v>
      </c>
      <c r="P265" s="78">
        <v>11.24</v>
      </c>
      <c r="Q265" s="77">
        <v>11.25</v>
      </c>
      <c r="R265" s="88"/>
      <c r="S265" s="69"/>
      <c r="T265" s="64"/>
      <c r="U265" s="64"/>
      <c r="V265" s="64"/>
      <c r="W265" s="64"/>
      <c r="X265" s="64"/>
      <c r="Y265" s="64"/>
      <c r="Z265" s="86"/>
    </row>
    <row r="266" spans="1:26" x14ac:dyDescent="0.4">
      <c r="A266" s="83">
        <v>262</v>
      </c>
      <c r="B266" s="32" t="s">
        <v>4065</v>
      </c>
      <c r="C266" s="82" t="s">
        <v>4027</v>
      </c>
      <c r="D266" s="81" t="s">
        <v>1289</v>
      </c>
      <c r="E266" s="5" t="s">
        <v>1290</v>
      </c>
      <c r="F266" s="5" t="s">
        <v>1291</v>
      </c>
      <c r="G266" s="3" t="s">
        <v>3466</v>
      </c>
      <c r="H266" s="7">
        <v>235.95</v>
      </c>
      <c r="I266" s="80">
        <v>15.45</v>
      </c>
      <c r="J266" s="33">
        <v>11</v>
      </c>
      <c r="K266" s="78">
        <f t="shared" si="10"/>
        <v>38.5</v>
      </c>
      <c r="L266" s="77">
        <f t="shared" si="11"/>
        <v>2.6950000000000003</v>
      </c>
      <c r="M266" s="77">
        <f>38.5+2.7</f>
        <v>41.2</v>
      </c>
      <c r="N266" s="79">
        <v>18.149999999999999</v>
      </c>
      <c r="O266" s="78">
        <f t="shared" si="9"/>
        <v>277.14499999999998</v>
      </c>
      <c r="P266" s="78">
        <v>277.14999999999998</v>
      </c>
      <c r="Q266" s="77">
        <v>277.25</v>
      </c>
      <c r="R266" s="88"/>
      <c r="S266" s="69"/>
      <c r="T266" s="64"/>
      <c r="U266" s="64"/>
      <c r="V266" s="64"/>
      <c r="W266" s="64"/>
      <c r="X266" s="64"/>
      <c r="Y266" s="64"/>
      <c r="Z266" s="86"/>
    </row>
    <row r="267" spans="1:26" x14ac:dyDescent="0.4">
      <c r="A267" s="83">
        <v>263</v>
      </c>
      <c r="B267" s="32" t="s">
        <v>4065</v>
      </c>
      <c r="C267" s="82" t="s">
        <v>4028</v>
      </c>
      <c r="D267" s="81" t="s">
        <v>1240</v>
      </c>
      <c r="E267" s="5" t="s">
        <v>1241</v>
      </c>
      <c r="F267" s="5" t="s">
        <v>1242</v>
      </c>
      <c r="G267" s="3" t="s">
        <v>18</v>
      </c>
      <c r="H267" s="7">
        <v>0</v>
      </c>
      <c r="I267" s="80">
        <v>0</v>
      </c>
      <c r="J267" s="33">
        <v>70</v>
      </c>
      <c r="K267" s="78">
        <f t="shared" si="10"/>
        <v>245</v>
      </c>
      <c r="L267" s="77">
        <f t="shared" si="11"/>
        <v>17.150000000000002</v>
      </c>
      <c r="M267" s="77">
        <f>245+17.15</f>
        <v>262.14999999999998</v>
      </c>
      <c r="N267" s="79">
        <v>17.149999999999999</v>
      </c>
      <c r="O267" s="78">
        <f t="shared" si="9"/>
        <v>262.14999999999998</v>
      </c>
      <c r="P267" s="78">
        <v>262.14999999999998</v>
      </c>
      <c r="Q267" s="77">
        <v>262.25</v>
      </c>
      <c r="R267" s="88"/>
      <c r="S267" s="69"/>
      <c r="T267" s="64"/>
      <c r="U267" s="64"/>
      <c r="V267" s="64"/>
      <c r="W267" s="64"/>
      <c r="X267" s="64"/>
      <c r="Y267" s="64"/>
      <c r="Z267" s="86"/>
    </row>
    <row r="268" spans="1:26" x14ac:dyDescent="0.4">
      <c r="A268" s="83">
        <v>264</v>
      </c>
      <c r="B268" s="32" t="s">
        <v>4065</v>
      </c>
      <c r="C268" s="82" t="s">
        <v>4029</v>
      </c>
      <c r="D268" s="81" t="s">
        <v>1167</v>
      </c>
      <c r="E268" s="5" t="s">
        <v>3107</v>
      </c>
      <c r="F268" s="5" t="s">
        <v>1168</v>
      </c>
      <c r="G268" s="3" t="s">
        <v>18</v>
      </c>
      <c r="H268" s="7">
        <v>0</v>
      </c>
      <c r="I268" s="80">
        <v>0</v>
      </c>
      <c r="J268" s="33">
        <v>62</v>
      </c>
      <c r="K268" s="78">
        <f t="shared" si="10"/>
        <v>217</v>
      </c>
      <c r="L268" s="77">
        <f t="shared" si="11"/>
        <v>15.190000000000001</v>
      </c>
      <c r="M268" s="77">
        <f>217+15.19</f>
        <v>232.19</v>
      </c>
      <c r="N268" s="79">
        <v>15.19</v>
      </c>
      <c r="O268" s="78">
        <f t="shared" si="9"/>
        <v>232.19</v>
      </c>
      <c r="P268" s="78">
        <v>232.19</v>
      </c>
      <c r="Q268" s="77">
        <v>232.25</v>
      </c>
      <c r="R268" s="88"/>
      <c r="S268" s="69"/>
      <c r="T268" s="50">
        <f>SUM(H245:H268)</f>
        <v>1797.6500000000003</v>
      </c>
      <c r="U268" s="50">
        <f>SUM(K245:K268)</f>
        <v>3234</v>
      </c>
      <c r="V268" s="50">
        <f>SUM(N245:N268)</f>
        <v>475.67999999999995</v>
      </c>
      <c r="W268" s="50">
        <f>179.77+48.69+265.9+74.9+194.74+187.25+26.22+1153.48+288.37+52.43+277.13+299.6+625.43+146.06+11.24+142.31+18.73+86.14+131.08+265.9+11.24+277.15+262.15+232.19</f>
        <v>5258.0999999999976</v>
      </c>
      <c r="X268" s="89">
        <f>SUM(Q245:Q268)</f>
        <v>5260.08</v>
      </c>
      <c r="Y268" s="85">
        <v>5260.08</v>
      </c>
      <c r="Z268" s="86"/>
    </row>
    <row r="269" spans="1:26" x14ac:dyDescent="0.4">
      <c r="A269" s="83">
        <v>265</v>
      </c>
      <c r="B269" s="32" t="s">
        <v>4072</v>
      </c>
      <c r="C269" s="82" t="s">
        <v>4030</v>
      </c>
      <c r="D269" s="225" t="s">
        <v>2150</v>
      </c>
      <c r="E269" s="5" t="s">
        <v>2151</v>
      </c>
      <c r="F269" s="5" t="s">
        <v>2152</v>
      </c>
      <c r="G269" s="3" t="s">
        <v>3076</v>
      </c>
      <c r="H269" s="7">
        <v>101.12</v>
      </c>
      <c r="I269" s="80">
        <v>6.62</v>
      </c>
      <c r="J269" s="33">
        <v>0</v>
      </c>
      <c r="K269" s="78">
        <f t="shared" si="10"/>
        <v>0</v>
      </c>
      <c r="L269" s="77">
        <f t="shared" si="11"/>
        <v>0</v>
      </c>
      <c r="M269" s="77">
        <v>0</v>
      </c>
      <c r="N269" s="79">
        <v>6.62</v>
      </c>
      <c r="O269" s="78">
        <f t="shared" si="9"/>
        <v>101.12</v>
      </c>
      <c r="P269" s="78">
        <v>101.12</v>
      </c>
      <c r="Q269" s="77">
        <v>101.12</v>
      </c>
      <c r="R269" s="88" t="s">
        <v>4073</v>
      </c>
      <c r="S269" s="65"/>
      <c r="T269" s="64"/>
      <c r="U269" s="64"/>
      <c r="V269" s="64"/>
      <c r="W269" s="64"/>
      <c r="X269" s="64"/>
      <c r="Y269" s="64"/>
      <c r="Z269" s="86"/>
    </row>
    <row r="270" spans="1:26" x14ac:dyDescent="0.4">
      <c r="A270" s="83">
        <v>266</v>
      </c>
      <c r="B270" s="32" t="s">
        <v>4072</v>
      </c>
      <c r="C270" s="82" t="s">
        <v>4031</v>
      </c>
      <c r="D270" s="225" t="s">
        <v>2150</v>
      </c>
      <c r="E270" s="5" t="s">
        <v>2151</v>
      </c>
      <c r="F270" s="5" t="s">
        <v>2152</v>
      </c>
      <c r="G270" s="3" t="s">
        <v>3465</v>
      </c>
      <c r="H270" s="7">
        <v>93.63</v>
      </c>
      <c r="I270" s="80">
        <v>6.13</v>
      </c>
      <c r="J270" s="33">
        <v>0</v>
      </c>
      <c r="K270" s="78">
        <f t="shared" si="10"/>
        <v>0</v>
      </c>
      <c r="L270" s="77">
        <f t="shared" si="11"/>
        <v>0</v>
      </c>
      <c r="M270" s="77">
        <v>0</v>
      </c>
      <c r="N270" s="79">
        <v>6.13</v>
      </c>
      <c r="O270" s="78">
        <f t="shared" si="9"/>
        <v>93.63</v>
      </c>
      <c r="P270" s="78">
        <v>93.63</v>
      </c>
      <c r="Q270" s="77">
        <v>93.63</v>
      </c>
      <c r="R270" s="88" t="s">
        <v>4073</v>
      </c>
      <c r="S270" s="65"/>
      <c r="T270" s="64"/>
      <c r="U270" s="64"/>
      <c r="V270" s="64"/>
      <c r="W270" s="64"/>
      <c r="X270" s="64"/>
      <c r="Y270" s="64"/>
      <c r="Z270" s="86"/>
    </row>
    <row r="271" spans="1:26" x14ac:dyDescent="0.4">
      <c r="A271" s="83">
        <v>267</v>
      </c>
      <c r="B271" s="32" t="s">
        <v>4072</v>
      </c>
      <c r="C271" s="82" t="s">
        <v>4032</v>
      </c>
      <c r="D271" s="81" t="s">
        <v>2150</v>
      </c>
      <c r="E271" s="5" t="s">
        <v>2151</v>
      </c>
      <c r="F271" s="5" t="s">
        <v>2152</v>
      </c>
      <c r="G271" s="3" t="s">
        <v>18</v>
      </c>
      <c r="H271" s="7">
        <v>0</v>
      </c>
      <c r="I271" s="80">
        <v>0</v>
      </c>
      <c r="J271" s="33">
        <v>29</v>
      </c>
      <c r="K271" s="78">
        <f t="shared" si="10"/>
        <v>101.5</v>
      </c>
      <c r="L271" s="77">
        <f t="shared" si="11"/>
        <v>7.1050000000000004</v>
      </c>
      <c r="M271" s="77">
        <f>101.5+7.11</f>
        <v>108.61</v>
      </c>
      <c r="N271" s="79">
        <v>7.11</v>
      </c>
      <c r="O271" s="78">
        <f t="shared" si="9"/>
        <v>108.605</v>
      </c>
      <c r="P271" s="78">
        <v>108.61</v>
      </c>
      <c r="Q271" s="77">
        <v>108.61</v>
      </c>
      <c r="R271" s="88" t="s">
        <v>4073</v>
      </c>
      <c r="S271" s="65"/>
      <c r="T271" s="64"/>
      <c r="U271" s="64"/>
      <c r="V271" s="64"/>
      <c r="W271" s="64"/>
      <c r="X271" s="64"/>
      <c r="Y271" s="64"/>
      <c r="Z271" s="86"/>
    </row>
    <row r="272" spans="1:26" x14ac:dyDescent="0.4">
      <c r="A272" s="83">
        <v>268</v>
      </c>
      <c r="B272" s="32" t="s">
        <v>4072</v>
      </c>
      <c r="C272" s="82" t="s">
        <v>4033</v>
      </c>
      <c r="D272" s="81" t="s">
        <v>2136</v>
      </c>
      <c r="E272" s="5" t="s">
        <v>2137</v>
      </c>
      <c r="F272" s="5" t="s">
        <v>2138</v>
      </c>
      <c r="G272" s="3" t="s">
        <v>18</v>
      </c>
      <c r="H272" s="7">
        <v>0</v>
      </c>
      <c r="I272" s="80">
        <v>0</v>
      </c>
      <c r="J272" s="33">
        <v>451</v>
      </c>
      <c r="K272" s="78">
        <f t="shared" si="10"/>
        <v>1578.5</v>
      </c>
      <c r="L272" s="77">
        <f t="shared" si="11"/>
        <v>110.495</v>
      </c>
      <c r="M272" s="77">
        <f>1578.5+110.5</f>
        <v>1689</v>
      </c>
      <c r="N272" s="79">
        <v>110.5</v>
      </c>
      <c r="O272" s="78">
        <f t="shared" si="9"/>
        <v>1688.9949999999999</v>
      </c>
      <c r="P272" s="78">
        <v>1689</v>
      </c>
      <c r="Q272" s="77">
        <v>1689</v>
      </c>
      <c r="R272" s="88"/>
      <c r="S272" s="65"/>
      <c r="T272" s="64"/>
      <c r="U272" s="64"/>
      <c r="V272" s="64"/>
      <c r="W272" s="64"/>
      <c r="X272" s="64"/>
      <c r="Y272" s="64"/>
      <c r="Z272" s="86"/>
    </row>
    <row r="273" spans="1:26" x14ac:dyDescent="0.4">
      <c r="A273" s="83">
        <v>269</v>
      </c>
      <c r="B273" s="32" t="s">
        <v>4072</v>
      </c>
      <c r="C273" s="82" t="s">
        <v>4034</v>
      </c>
      <c r="D273" s="81" t="s">
        <v>1121</v>
      </c>
      <c r="E273" s="5" t="s">
        <v>3708</v>
      </c>
      <c r="F273" s="5" t="s">
        <v>1122</v>
      </c>
      <c r="G273" s="3" t="s">
        <v>18</v>
      </c>
      <c r="H273" s="7">
        <v>0</v>
      </c>
      <c r="I273" s="80">
        <v>0</v>
      </c>
      <c r="J273" s="33">
        <v>10</v>
      </c>
      <c r="K273" s="78">
        <f t="shared" si="10"/>
        <v>35</v>
      </c>
      <c r="L273" s="77">
        <f t="shared" si="11"/>
        <v>2.4500000000000002</v>
      </c>
      <c r="M273" s="77">
        <f>35+2.45</f>
        <v>37.450000000000003</v>
      </c>
      <c r="N273" s="79">
        <v>2.4500000000000002</v>
      </c>
      <c r="O273" s="78">
        <f t="shared" si="9"/>
        <v>37.450000000000003</v>
      </c>
      <c r="P273" s="78">
        <v>37.450000000000003</v>
      </c>
      <c r="Q273" s="77">
        <v>37.5</v>
      </c>
      <c r="R273" s="88"/>
      <c r="S273" s="65"/>
      <c r="T273" s="64"/>
      <c r="U273" s="64"/>
      <c r="V273" s="64"/>
      <c r="W273" s="64"/>
      <c r="X273" s="64"/>
      <c r="Y273" s="64"/>
      <c r="Z273" s="86"/>
    </row>
    <row r="274" spans="1:26" x14ac:dyDescent="0.4">
      <c r="A274" s="83">
        <v>270</v>
      </c>
      <c r="B274" s="32" t="s">
        <v>4072</v>
      </c>
      <c r="C274" s="82" t="s">
        <v>4035</v>
      </c>
      <c r="D274" s="81" t="s">
        <v>1118</v>
      </c>
      <c r="E274" s="5" t="s">
        <v>1119</v>
      </c>
      <c r="F274" s="5" t="s">
        <v>1120</v>
      </c>
      <c r="G274" s="3" t="s">
        <v>18</v>
      </c>
      <c r="H274" s="7">
        <v>0</v>
      </c>
      <c r="I274" s="80">
        <v>0</v>
      </c>
      <c r="J274" s="33">
        <v>15</v>
      </c>
      <c r="K274" s="78">
        <f t="shared" si="10"/>
        <v>52.5</v>
      </c>
      <c r="L274" s="77">
        <f t="shared" si="11"/>
        <v>3.6750000000000003</v>
      </c>
      <c r="M274" s="77">
        <f>52.5+3.68</f>
        <v>56.18</v>
      </c>
      <c r="N274" s="79">
        <v>3.68</v>
      </c>
      <c r="O274" s="78">
        <f t="shared" si="9"/>
        <v>56.174999999999997</v>
      </c>
      <c r="P274" s="78">
        <v>56.18</v>
      </c>
      <c r="Q274" s="77">
        <v>56.25</v>
      </c>
      <c r="R274" s="88"/>
      <c r="S274" s="65"/>
      <c r="T274" s="64"/>
      <c r="U274" s="64"/>
      <c r="V274" s="64"/>
      <c r="W274" s="64"/>
      <c r="X274" s="64"/>
      <c r="Y274" s="64"/>
      <c r="Z274" s="86"/>
    </row>
    <row r="275" spans="1:26" x14ac:dyDescent="0.4">
      <c r="A275" s="83">
        <v>271</v>
      </c>
      <c r="B275" s="32" t="s">
        <v>4072</v>
      </c>
      <c r="C275" s="82" t="s">
        <v>4036</v>
      </c>
      <c r="D275" s="81" t="s">
        <v>1534</v>
      </c>
      <c r="E275" s="5" t="s">
        <v>1524</v>
      </c>
      <c r="F275" s="5" t="s">
        <v>2316</v>
      </c>
      <c r="G275" s="11" t="s">
        <v>3464</v>
      </c>
      <c r="H275" s="7">
        <v>984.95</v>
      </c>
      <c r="I275" s="80">
        <v>64.45</v>
      </c>
      <c r="J275" s="33">
        <v>22</v>
      </c>
      <c r="K275" s="78">
        <f t="shared" si="10"/>
        <v>77</v>
      </c>
      <c r="L275" s="77">
        <f t="shared" si="11"/>
        <v>5.3900000000000006</v>
      </c>
      <c r="M275" s="77">
        <f>77+5.39</f>
        <v>82.39</v>
      </c>
      <c r="N275" s="79">
        <v>69.84</v>
      </c>
      <c r="O275" s="78">
        <f t="shared" si="9"/>
        <v>1067.3400000000001</v>
      </c>
      <c r="P275" s="78">
        <v>1067.3399999999999</v>
      </c>
      <c r="Q275" s="77">
        <v>1067.5</v>
      </c>
      <c r="R275" s="88"/>
      <c r="S275" s="65"/>
      <c r="T275" s="64"/>
      <c r="U275" s="64"/>
      <c r="V275" s="64"/>
      <c r="W275" s="64"/>
      <c r="X275" s="64"/>
      <c r="Y275" s="64"/>
      <c r="Z275" s="86"/>
    </row>
    <row r="276" spans="1:26" x14ac:dyDescent="0.4">
      <c r="A276" s="83">
        <v>272</v>
      </c>
      <c r="B276" s="32" t="s">
        <v>4072</v>
      </c>
      <c r="C276" s="82" t="s">
        <v>4037</v>
      </c>
      <c r="D276" s="81" t="s">
        <v>1116</v>
      </c>
      <c r="E276" s="5" t="s">
        <v>1060</v>
      </c>
      <c r="F276" s="5" t="s">
        <v>1117</v>
      </c>
      <c r="G276" s="3" t="s">
        <v>18</v>
      </c>
      <c r="H276" s="7">
        <v>0</v>
      </c>
      <c r="I276" s="80">
        <v>0</v>
      </c>
      <c r="J276" s="33">
        <v>23</v>
      </c>
      <c r="K276" s="78">
        <f t="shared" si="10"/>
        <v>80.5</v>
      </c>
      <c r="L276" s="77">
        <f t="shared" si="11"/>
        <v>5.6350000000000007</v>
      </c>
      <c r="M276" s="77">
        <f>80.5+5.64</f>
        <v>86.14</v>
      </c>
      <c r="N276" s="79">
        <v>5.64</v>
      </c>
      <c r="O276" s="78">
        <f t="shared" si="9"/>
        <v>86.135000000000005</v>
      </c>
      <c r="P276" s="78">
        <v>86.14</v>
      </c>
      <c r="Q276" s="77">
        <v>86.25</v>
      </c>
      <c r="R276" s="88"/>
      <c r="S276" s="65"/>
      <c r="T276" s="64"/>
      <c r="U276" s="64"/>
      <c r="V276" s="64"/>
      <c r="W276" s="64"/>
      <c r="X276" s="64"/>
      <c r="Y276" s="64"/>
      <c r="Z276" s="86"/>
    </row>
    <row r="277" spans="1:26" x14ac:dyDescent="0.4">
      <c r="A277" s="83">
        <v>273</v>
      </c>
      <c r="B277" s="32" t="s">
        <v>4072</v>
      </c>
      <c r="C277" s="82" t="s">
        <v>4038</v>
      </c>
      <c r="D277" s="81" t="s">
        <v>1340</v>
      </c>
      <c r="E277" s="5" t="s">
        <v>1341</v>
      </c>
      <c r="F277" s="5" t="s">
        <v>1342</v>
      </c>
      <c r="G277" s="3" t="s">
        <v>18</v>
      </c>
      <c r="H277" s="7">
        <v>0</v>
      </c>
      <c r="I277" s="80">
        <v>0</v>
      </c>
      <c r="J277" s="33">
        <v>690</v>
      </c>
      <c r="K277" s="78">
        <f t="shared" si="10"/>
        <v>2415</v>
      </c>
      <c r="L277" s="77">
        <f t="shared" si="11"/>
        <v>169.05</v>
      </c>
      <c r="M277" s="77">
        <f>2415+169.05</f>
        <v>2584.0500000000002</v>
      </c>
      <c r="N277" s="79">
        <v>169.05</v>
      </c>
      <c r="O277" s="78">
        <f t="shared" si="9"/>
        <v>2584.0500000000002</v>
      </c>
      <c r="P277" s="78">
        <v>2584.0500000000002</v>
      </c>
      <c r="Q277" s="77">
        <v>2584.25</v>
      </c>
      <c r="R277" s="88"/>
      <c r="S277" s="65"/>
      <c r="T277" s="64"/>
      <c r="U277" s="64"/>
      <c r="V277" s="64"/>
      <c r="W277" s="64"/>
      <c r="X277" s="64"/>
      <c r="Y277" s="64"/>
      <c r="Z277" s="86"/>
    </row>
    <row r="278" spans="1:26" x14ac:dyDescent="0.4">
      <c r="A278" s="83">
        <v>274</v>
      </c>
      <c r="B278" s="32" t="s">
        <v>4072</v>
      </c>
      <c r="C278" s="82" t="s">
        <v>4039</v>
      </c>
      <c r="D278" s="81" t="s">
        <v>1556</v>
      </c>
      <c r="E278" s="5" t="s">
        <v>1524</v>
      </c>
      <c r="F278" s="5" t="s">
        <v>2322</v>
      </c>
      <c r="G278" s="3" t="s">
        <v>3068</v>
      </c>
      <c r="H278" s="7">
        <v>3.75</v>
      </c>
      <c r="I278" s="80">
        <v>0.25</v>
      </c>
      <c r="J278" s="33">
        <v>0</v>
      </c>
      <c r="K278" s="78">
        <f t="shared" si="10"/>
        <v>0</v>
      </c>
      <c r="L278" s="77">
        <f t="shared" si="11"/>
        <v>0</v>
      </c>
      <c r="M278" s="77">
        <v>0</v>
      </c>
      <c r="N278" s="79">
        <v>0.25</v>
      </c>
      <c r="O278" s="78">
        <f t="shared" si="9"/>
        <v>3.75</v>
      </c>
      <c r="P278" s="78">
        <v>3.75</v>
      </c>
      <c r="Q278" s="77">
        <v>3.75</v>
      </c>
      <c r="R278" s="88"/>
      <c r="S278" s="65"/>
      <c r="T278" s="64"/>
      <c r="U278" s="64"/>
      <c r="V278" s="64"/>
      <c r="W278" s="64"/>
      <c r="X278" s="64"/>
      <c r="Y278" s="64"/>
      <c r="Z278" s="86"/>
    </row>
    <row r="279" spans="1:26" x14ac:dyDescent="0.4">
      <c r="A279" s="83">
        <v>275</v>
      </c>
      <c r="B279" s="32" t="s">
        <v>4072</v>
      </c>
      <c r="C279" s="82" t="s">
        <v>4040</v>
      </c>
      <c r="D279" s="81" t="s">
        <v>1280</v>
      </c>
      <c r="E279" s="5" t="s">
        <v>3509</v>
      </c>
      <c r="F279" s="5" t="s">
        <v>1281</v>
      </c>
      <c r="G279" s="11" t="s">
        <v>3467</v>
      </c>
      <c r="H279" s="7">
        <v>310.83999999999997</v>
      </c>
      <c r="I279" s="80">
        <v>20.34</v>
      </c>
      <c r="J279" s="33">
        <v>26</v>
      </c>
      <c r="K279" s="78">
        <f t="shared" si="10"/>
        <v>91</v>
      </c>
      <c r="L279" s="77">
        <f t="shared" si="11"/>
        <v>6.370000000000001</v>
      </c>
      <c r="M279" s="77">
        <f>91+6.37</f>
        <v>97.37</v>
      </c>
      <c r="N279" s="79">
        <v>26.71</v>
      </c>
      <c r="O279" s="78">
        <f t="shared" si="9"/>
        <v>408.21</v>
      </c>
      <c r="P279" s="78">
        <v>408.21</v>
      </c>
      <c r="Q279" s="77">
        <v>408.25</v>
      </c>
      <c r="R279" s="88"/>
      <c r="S279" s="65"/>
      <c r="T279" s="50">
        <f>SUM(H269:H279)</f>
        <v>1494.29</v>
      </c>
      <c r="U279" s="50">
        <f>SUM(K269:K279)</f>
        <v>4431</v>
      </c>
      <c r="V279" s="50">
        <f>SUM(N269:N279)</f>
        <v>407.97999999999996</v>
      </c>
      <c r="W279" s="50">
        <f>101.12+93.63+108.61+1689+37.45+56.18+1067.34+86.14+2584.05+3.75+408.21</f>
        <v>6235.4800000000005</v>
      </c>
      <c r="X279" s="89">
        <f>SUM(Q269:Q279)</f>
        <v>6236.1100000000006</v>
      </c>
      <c r="Y279" s="85">
        <v>6236.11</v>
      </c>
      <c r="Z279" s="86"/>
    </row>
    <row r="280" spans="1:26" x14ac:dyDescent="0.4">
      <c r="A280" s="83">
        <v>276</v>
      </c>
      <c r="B280" s="32" t="s">
        <v>4074</v>
      </c>
      <c r="C280" s="82" t="s">
        <v>4041</v>
      </c>
      <c r="D280" s="81" t="s">
        <v>1932</v>
      </c>
      <c r="E280" s="5" t="s">
        <v>1933</v>
      </c>
      <c r="F280" s="5" t="s">
        <v>2347</v>
      </c>
      <c r="G280" s="12" t="s">
        <v>18</v>
      </c>
      <c r="H280" s="7">
        <v>0</v>
      </c>
      <c r="I280" s="80">
        <v>0</v>
      </c>
      <c r="J280" s="33">
        <v>12</v>
      </c>
      <c r="K280" s="78">
        <f t="shared" si="10"/>
        <v>42</v>
      </c>
      <c r="L280" s="77">
        <f t="shared" si="11"/>
        <v>2.9400000000000004</v>
      </c>
      <c r="M280" s="77">
        <f>42+2.94</f>
        <v>44.94</v>
      </c>
      <c r="N280" s="79">
        <v>2.94</v>
      </c>
      <c r="O280" s="78">
        <f t="shared" si="9"/>
        <v>44.94</v>
      </c>
      <c r="P280" s="78">
        <v>44.94</v>
      </c>
      <c r="Q280" s="77">
        <v>45</v>
      </c>
      <c r="R280" s="88"/>
      <c r="S280" s="65"/>
      <c r="T280" s="64"/>
      <c r="U280" s="64"/>
      <c r="V280" s="64"/>
      <c r="W280" s="64"/>
      <c r="X280" s="64"/>
      <c r="Y280" s="64"/>
      <c r="Z280" s="86"/>
    </row>
    <row r="281" spans="1:26" x14ac:dyDescent="0.4">
      <c r="A281" s="83">
        <v>277</v>
      </c>
      <c r="B281" s="32" t="s">
        <v>4074</v>
      </c>
      <c r="C281" s="82" t="s">
        <v>4042</v>
      </c>
      <c r="D281" s="81" t="s">
        <v>503</v>
      </c>
      <c r="E281" s="5" t="s">
        <v>498</v>
      </c>
      <c r="F281" s="5" t="s">
        <v>504</v>
      </c>
      <c r="G281" s="3" t="s">
        <v>18</v>
      </c>
      <c r="H281" s="7">
        <v>0</v>
      </c>
      <c r="I281" s="80">
        <v>0</v>
      </c>
      <c r="J281" s="33">
        <v>51</v>
      </c>
      <c r="K281" s="78">
        <f t="shared" si="10"/>
        <v>178.5</v>
      </c>
      <c r="L281" s="77">
        <f t="shared" si="11"/>
        <v>12.495000000000001</v>
      </c>
      <c r="M281" s="77">
        <f>178.5+12.5</f>
        <v>191</v>
      </c>
      <c r="N281" s="79">
        <v>12.5</v>
      </c>
      <c r="O281" s="78">
        <f t="shared" si="9"/>
        <v>190.995</v>
      </c>
      <c r="P281" s="78">
        <v>191</v>
      </c>
      <c r="Q281" s="77">
        <v>191</v>
      </c>
      <c r="R281" s="88"/>
      <c r="S281" s="65"/>
      <c r="T281" s="50">
        <f>SUM(H280:H281)</f>
        <v>0</v>
      </c>
      <c r="U281" s="50">
        <f>SUM(K280:K281)</f>
        <v>220.5</v>
      </c>
      <c r="V281" s="50">
        <f>SUM(N280:N281)</f>
        <v>15.44</v>
      </c>
      <c r="W281" s="50">
        <f>44.94+191</f>
        <v>235.94</v>
      </c>
      <c r="X281" s="89">
        <f>SUM(Q280:Q281)</f>
        <v>236</v>
      </c>
      <c r="Y281" s="85">
        <v>236</v>
      </c>
      <c r="Z281" s="86"/>
    </row>
    <row r="282" spans="1:26" x14ac:dyDescent="0.4">
      <c r="A282" s="83">
        <v>278</v>
      </c>
      <c r="B282" s="32" t="s">
        <v>4076</v>
      </c>
      <c r="C282" s="82" t="s">
        <v>4043</v>
      </c>
      <c r="D282" s="81" t="s">
        <v>1530</v>
      </c>
      <c r="E282" s="5" t="s">
        <v>1060</v>
      </c>
      <c r="F282" s="5" t="s">
        <v>2315</v>
      </c>
      <c r="G282" s="3" t="s">
        <v>3464</v>
      </c>
      <c r="H282" s="7">
        <v>1396.9</v>
      </c>
      <c r="I282" s="80">
        <v>91.4</v>
      </c>
      <c r="J282" s="33">
        <v>66</v>
      </c>
      <c r="K282" s="78">
        <f t="shared" si="10"/>
        <v>231</v>
      </c>
      <c r="L282" s="77">
        <f t="shared" si="11"/>
        <v>16.170000000000002</v>
      </c>
      <c r="M282" s="77">
        <f>231+16.17</f>
        <v>247.17000000000002</v>
      </c>
      <c r="N282" s="79">
        <v>107.57</v>
      </c>
      <c r="O282" s="78">
        <f>H282+K282+L282</f>
        <v>1644.0700000000002</v>
      </c>
      <c r="P282" s="78">
        <v>1644.07</v>
      </c>
      <c r="Q282" s="77">
        <v>1644.25</v>
      </c>
      <c r="R282" s="88"/>
      <c r="S282" s="65"/>
      <c r="T282" s="64"/>
      <c r="U282" s="64"/>
      <c r="V282" s="64"/>
      <c r="W282" s="64"/>
      <c r="X282" s="64"/>
      <c r="Y282" s="64"/>
      <c r="Z282" s="86"/>
    </row>
    <row r="283" spans="1:26" x14ac:dyDescent="0.4">
      <c r="A283" s="83">
        <v>279</v>
      </c>
      <c r="B283" s="32" t="s">
        <v>4076</v>
      </c>
      <c r="C283" s="82" t="s">
        <v>4044</v>
      </c>
      <c r="D283" s="81" t="s">
        <v>1979</v>
      </c>
      <c r="E283" s="5" t="s">
        <v>1980</v>
      </c>
      <c r="F283" s="5" t="s">
        <v>1981</v>
      </c>
      <c r="G283" s="12" t="s">
        <v>3468</v>
      </c>
      <c r="H283" s="7">
        <v>93.64</v>
      </c>
      <c r="I283" s="80">
        <v>6.14</v>
      </c>
      <c r="J283" s="33">
        <v>6</v>
      </c>
      <c r="K283" s="78">
        <f t="shared" si="10"/>
        <v>21</v>
      </c>
      <c r="L283" s="77">
        <f t="shared" si="11"/>
        <v>1.4700000000000002</v>
      </c>
      <c r="M283" s="77">
        <f>21+1.47</f>
        <v>22.47</v>
      </c>
      <c r="N283" s="79">
        <v>7.61</v>
      </c>
      <c r="O283" s="78">
        <f t="shared" si="9"/>
        <v>116.11</v>
      </c>
      <c r="P283" s="78">
        <v>116.11</v>
      </c>
      <c r="Q283" s="77">
        <v>116.25</v>
      </c>
      <c r="R283" s="88"/>
      <c r="S283" s="65"/>
      <c r="Z283" s="86"/>
    </row>
    <row r="284" spans="1:26" ht="25" thickBot="1" x14ac:dyDescent="0.45">
      <c r="A284" s="71"/>
      <c r="B284" s="70"/>
      <c r="C284" s="69"/>
      <c r="D284" s="68"/>
      <c r="E284" s="76" t="s">
        <v>3119</v>
      </c>
      <c r="F284" s="76"/>
      <c r="G284" s="75" t="s">
        <v>3118</v>
      </c>
      <c r="H284" s="75" t="s">
        <v>3117</v>
      </c>
      <c r="I284" s="75"/>
      <c r="J284" s="74"/>
      <c r="K284" s="73"/>
      <c r="L284" s="73"/>
      <c r="M284" s="73"/>
      <c r="N284" s="73"/>
      <c r="O284" s="73"/>
      <c r="P284" s="73"/>
      <c r="Q284" s="73"/>
      <c r="R284" s="72"/>
      <c r="S284" s="72"/>
      <c r="T284" s="50">
        <f>SUM(H282:H283)</f>
        <v>1490.5400000000002</v>
      </c>
      <c r="U284" s="50">
        <f>SUM(K282:K283)</f>
        <v>252</v>
      </c>
      <c r="V284" s="50">
        <f>SUM(N282:N283)</f>
        <v>115.17999999999999</v>
      </c>
      <c r="W284" s="50">
        <f>1644.07+116.11</f>
        <v>1760.1799999999998</v>
      </c>
      <c r="X284" s="89">
        <f>SUM(Q282:Q283)</f>
        <v>1760.5</v>
      </c>
      <c r="Y284" s="85">
        <v>1760.5</v>
      </c>
      <c r="Z284" s="86"/>
    </row>
    <row r="285" spans="1:26" ht="25" thickTop="1" x14ac:dyDescent="0.4">
      <c r="A285" s="71"/>
      <c r="B285" s="70"/>
      <c r="C285" s="69"/>
      <c r="D285" s="68"/>
      <c r="F285" s="59"/>
      <c r="G285" s="64"/>
      <c r="H285" s="64"/>
      <c r="I285" s="64"/>
      <c r="J285" s="67"/>
      <c r="K285" s="64"/>
      <c r="L285" s="66"/>
      <c r="M285" s="64">
        <f>SUM(M5:M283)</f>
        <v>30687.180000000008</v>
      </c>
      <c r="N285" s="202">
        <f>SUM(N5:N283)</f>
        <v>5697.5399999999945</v>
      </c>
      <c r="O285" s="66">
        <f>SUM(O5:O283)</f>
        <v>79005.299999999974</v>
      </c>
      <c r="P285" s="66">
        <f>SUM(P5:P283)</f>
        <v>79005.949999999968</v>
      </c>
      <c r="Q285" s="66">
        <f>SUM(Q5:Q283)</f>
        <v>79029.850000000006</v>
      </c>
      <c r="R285" s="65"/>
      <c r="S285" s="65"/>
      <c r="T285" s="64">
        <f t="shared" ref="T285:Y285" si="12">SUM(T5:T284)</f>
        <v>48318.770000000004</v>
      </c>
      <c r="U285" s="64">
        <f t="shared" si="12"/>
        <v>28679</v>
      </c>
      <c r="V285" s="64">
        <f t="shared" si="12"/>
        <v>5697.54</v>
      </c>
      <c r="W285" s="202">
        <f t="shared" si="12"/>
        <v>79005.949999999968</v>
      </c>
      <c r="X285" s="218">
        <f t="shared" si="12"/>
        <v>79029.850000000006</v>
      </c>
      <c r="Y285" s="64">
        <f t="shared" si="12"/>
        <v>79029.850000000006</v>
      </c>
      <c r="Z285" s="86"/>
    </row>
    <row r="286" spans="1:26" x14ac:dyDescent="0.4">
      <c r="T286" s="50"/>
      <c r="U286" s="50"/>
      <c r="X286" s="86"/>
      <c r="Y286" s="85"/>
      <c r="Z286" s="86"/>
    </row>
    <row r="287" spans="1:26" x14ac:dyDescent="0.4">
      <c r="C287" s="61" t="s">
        <v>3116</v>
      </c>
      <c r="D287" s="60" t="s">
        <v>4077</v>
      </c>
    </row>
    <row r="289" spans="5:5" x14ac:dyDescent="0.4">
      <c r="E289" s="59"/>
    </row>
  </sheetData>
  <mergeCells count="19">
    <mergeCell ref="A1:Q1"/>
    <mergeCell ref="K3:K4"/>
    <mergeCell ref="L3:L4"/>
    <mergeCell ref="Q3:Q4"/>
    <mergeCell ref="A3:A4"/>
    <mergeCell ref="I3:I4"/>
    <mergeCell ref="N3:N4"/>
    <mergeCell ref="D3:D4"/>
    <mergeCell ref="M3:M4"/>
    <mergeCell ref="J3:J4"/>
    <mergeCell ref="Y3:Y4"/>
    <mergeCell ref="X3:X4"/>
    <mergeCell ref="E3:E4"/>
    <mergeCell ref="W3:W4"/>
    <mergeCell ref="B3:B4"/>
    <mergeCell ref="C3:C4"/>
    <mergeCell ref="U3:U4"/>
    <mergeCell ref="V3:V4"/>
    <mergeCell ref="T3:T4"/>
  </mergeCells>
  <pageMargins left="0" right="0" top="0" bottom="0" header="0.31496062992125984" footer="0.31496062992125984"/>
  <pageSetup paperSize="9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8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9" style="55"/>
    <col min="2" max="2" width="13.33203125" style="58" customWidth="1"/>
    <col min="3" max="3" width="14.6640625" style="57" customWidth="1"/>
    <col min="4" max="4" width="10.6640625" style="110" customWidth="1"/>
    <col min="5" max="5" width="60" style="109" customWidth="1"/>
    <col min="6" max="6" width="54.1640625" style="55" customWidth="1"/>
    <col min="7" max="7" width="12.1640625" style="55" customWidth="1"/>
    <col min="8" max="8" width="9.6640625" style="52" customWidth="1"/>
    <col min="9" max="9" width="10.6640625" style="52" customWidth="1"/>
    <col min="10" max="10" width="9.33203125" style="53" customWidth="1"/>
    <col min="11" max="11" width="10.1640625" style="108" customWidth="1"/>
    <col min="12" max="12" width="10.1640625" style="53" customWidth="1"/>
    <col min="13" max="15" width="12.33203125" style="53" customWidth="1"/>
    <col min="16" max="16" width="11.1640625" style="53" customWidth="1"/>
    <col min="17" max="17" width="65.6640625" style="200" customWidth="1"/>
    <col min="18" max="18" width="18.33203125" style="52" customWidth="1"/>
    <col min="19" max="19" width="13.6640625" style="51" customWidth="1"/>
    <col min="20" max="20" width="15" style="51" customWidth="1"/>
    <col min="21" max="21" width="10.1640625" style="214" customWidth="1"/>
    <col min="22" max="22" width="10.1640625" style="50" customWidth="1"/>
    <col min="23" max="23" width="11.83203125" style="48" customWidth="1"/>
    <col min="24" max="24" width="12.33203125" style="49" customWidth="1"/>
    <col min="25" max="16384" width="9" style="48"/>
  </cols>
  <sheetData>
    <row r="1" spans="1:24" s="91" customFormat="1" ht="30" x14ac:dyDescent="0.5">
      <c r="A1" s="252" t="s">
        <v>4080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194"/>
      <c r="R1" s="128"/>
      <c r="S1" s="104"/>
      <c r="T1" s="104"/>
      <c r="U1" s="212"/>
      <c r="V1" s="100"/>
      <c r="X1" s="99"/>
    </row>
    <row r="2" spans="1:24" s="91" customFormat="1" ht="30" x14ac:dyDescent="0.5">
      <c r="A2" s="104"/>
      <c r="B2" s="104"/>
      <c r="C2" s="104"/>
      <c r="D2" s="127"/>
      <c r="E2" s="100"/>
      <c r="F2" s="104"/>
      <c r="G2" s="104"/>
      <c r="H2" s="104"/>
      <c r="I2" s="104"/>
      <c r="J2" s="104"/>
      <c r="K2" s="104"/>
      <c r="L2" s="104"/>
      <c r="M2" s="104"/>
      <c r="N2" s="104"/>
      <c r="O2" s="103" t="s">
        <v>3138</v>
      </c>
      <c r="P2" s="101" t="s">
        <v>3137</v>
      </c>
      <c r="Q2" s="101"/>
      <c r="R2" s="192"/>
      <c r="S2" s="101"/>
      <c r="T2" s="101"/>
      <c r="U2" s="212"/>
      <c r="V2" s="100"/>
      <c r="X2" s="99"/>
    </row>
    <row r="3" spans="1:24" s="91" customFormat="1" x14ac:dyDescent="0.4">
      <c r="A3" s="248" t="s">
        <v>3136</v>
      </c>
      <c r="B3" s="248" t="s">
        <v>3135</v>
      </c>
      <c r="C3" s="248" t="s">
        <v>3134</v>
      </c>
      <c r="D3" s="270" t="s">
        <v>0</v>
      </c>
      <c r="E3" s="229" t="s">
        <v>3133</v>
      </c>
      <c r="F3" s="97"/>
      <c r="G3" s="98" t="s">
        <v>3132</v>
      </c>
      <c r="H3" s="97" t="s">
        <v>3131</v>
      </c>
      <c r="I3" s="271" t="s">
        <v>3130</v>
      </c>
      <c r="J3" s="274" t="s">
        <v>3129</v>
      </c>
      <c r="K3" s="268" t="s">
        <v>3128</v>
      </c>
      <c r="L3" s="255" t="s">
        <v>13</v>
      </c>
      <c r="M3" s="264" t="s">
        <v>3127</v>
      </c>
      <c r="N3" s="261" t="s">
        <v>3126</v>
      </c>
      <c r="O3" s="96" t="s">
        <v>5</v>
      </c>
      <c r="P3" s="257" t="s">
        <v>3123</v>
      </c>
      <c r="Q3" s="235" t="s">
        <v>3139</v>
      </c>
      <c r="R3" s="92"/>
      <c r="S3" s="250" t="s">
        <v>3125</v>
      </c>
      <c r="T3" s="250" t="s">
        <v>3124</v>
      </c>
      <c r="U3" s="251">
        <v>7.0000000000000007E-2</v>
      </c>
      <c r="V3" s="249" t="s">
        <v>5</v>
      </c>
      <c r="W3" s="247" t="s">
        <v>3123</v>
      </c>
      <c r="X3" s="246" t="s">
        <v>3122</v>
      </c>
    </row>
    <row r="4" spans="1:24" s="91" customFormat="1" x14ac:dyDescent="0.4">
      <c r="A4" s="248"/>
      <c r="B4" s="248"/>
      <c r="C4" s="248"/>
      <c r="D4" s="270"/>
      <c r="E4" s="229"/>
      <c r="F4" s="94"/>
      <c r="G4" s="95" t="s">
        <v>8</v>
      </c>
      <c r="H4" s="94" t="s">
        <v>3121</v>
      </c>
      <c r="I4" s="272"/>
      <c r="J4" s="275"/>
      <c r="K4" s="269"/>
      <c r="L4" s="256"/>
      <c r="M4" s="265"/>
      <c r="N4" s="262"/>
      <c r="O4" s="93" t="s">
        <v>3120</v>
      </c>
      <c r="P4" s="258"/>
      <c r="Q4" s="236"/>
      <c r="R4" s="92"/>
      <c r="S4" s="250"/>
      <c r="T4" s="250"/>
      <c r="U4" s="276"/>
      <c r="V4" s="249"/>
      <c r="W4" s="247"/>
      <c r="X4" s="246"/>
    </row>
    <row r="5" spans="1:24" s="91" customFormat="1" x14ac:dyDescent="0.4">
      <c r="A5" s="129">
        <v>1</v>
      </c>
      <c r="B5" s="3" t="s">
        <v>3986</v>
      </c>
      <c r="C5" s="4" t="s">
        <v>3381</v>
      </c>
      <c r="D5" s="3" t="s">
        <v>2564</v>
      </c>
      <c r="E5" s="5" t="s">
        <v>3779</v>
      </c>
      <c r="F5" s="150" t="s">
        <v>2938</v>
      </c>
      <c r="G5" s="32" t="s">
        <v>3073</v>
      </c>
      <c r="H5" s="2">
        <v>72.760000000000005</v>
      </c>
      <c r="I5" s="132">
        <v>4.76</v>
      </c>
      <c r="J5" s="133">
        <v>26</v>
      </c>
      <c r="K5" s="77">
        <f>SUM(J5*4)</f>
        <v>104</v>
      </c>
      <c r="L5" s="77">
        <f>SUM(K5*7%)</f>
        <v>7.2800000000000011</v>
      </c>
      <c r="M5" s="77">
        <f>104+7.28</f>
        <v>111.28</v>
      </c>
      <c r="N5" s="77">
        <f>4.76+7.28</f>
        <v>12.04</v>
      </c>
      <c r="O5" s="131">
        <f>SUM(H5+K5+L5)</f>
        <v>184.04</v>
      </c>
      <c r="P5" s="130">
        <v>184.25</v>
      </c>
      <c r="Q5" s="195"/>
      <c r="R5" s="134"/>
      <c r="S5" s="137"/>
      <c r="T5" s="137"/>
      <c r="U5" s="213"/>
      <c r="V5" s="136"/>
      <c r="W5" s="43"/>
      <c r="X5" s="137"/>
    </row>
    <row r="6" spans="1:24" s="91" customFormat="1" x14ac:dyDescent="0.4">
      <c r="A6" s="129">
        <v>2</v>
      </c>
      <c r="B6" s="3" t="s">
        <v>3986</v>
      </c>
      <c r="C6" s="4" t="s">
        <v>3382</v>
      </c>
      <c r="D6" s="3" t="s">
        <v>2596</v>
      </c>
      <c r="E6" s="5" t="s">
        <v>3943</v>
      </c>
      <c r="F6" s="150" t="s">
        <v>2982</v>
      </c>
      <c r="G6" s="32" t="s">
        <v>3073</v>
      </c>
      <c r="H6" s="2">
        <v>410.88</v>
      </c>
      <c r="I6" s="132">
        <v>26.88</v>
      </c>
      <c r="J6" s="133">
        <v>6</v>
      </c>
      <c r="K6" s="77">
        <f t="shared" ref="K6:K69" si="0">SUM(J6*4)</f>
        <v>24</v>
      </c>
      <c r="L6" s="77">
        <f t="shared" ref="L6:L69" si="1">SUM(K6*7%)</f>
        <v>1.6800000000000002</v>
      </c>
      <c r="M6" s="77">
        <f>24+1.68</f>
        <v>25.68</v>
      </c>
      <c r="N6" s="77">
        <f>26.88+1.68</f>
        <v>28.56</v>
      </c>
      <c r="O6" s="131">
        <f t="shared" ref="O6:O69" si="2">SUM(H6+K6+L6)</f>
        <v>436.56</v>
      </c>
      <c r="P6" s="130">
        <v>436.75</v>
      </c>
      <c r="Q6" s="195"/>
      <c r="R6" s="134"/>
      <c r="S6" s="50">
        <f>SUM(H5:H6)</f>
        <v>483.64</v>
      </c>
      <c r="T6" s="50">
        <f>SUM(K5:K6)</f>
        <v>128</v>
      </c>
      <c r="U6" s="214">
        <f>SUM(N5:N6)</f>
        <v>40.599999999999994</v>
      </c>
      <c r="V6" s="50">
        <f>184.04+436.56</f>
        <v>620.6</v>
      </c>
      <c r="W6" s="89">
        <f>SUM(P5:P6)</f>
        <v>621</v>
      </c>
      <c r="X6" s="85">
        <v>621</v>
      </c>
    </row>
    <row r="7" spans="1:24" s="91" customFormat="1" x14ac:dyDescent="0.4">
      <c r="A7" s="129">
        <v>3</v>
      </c>
      <c r="B7" s="3" t="s">
        <v>3987</v>
      </c>
      <c r="C7" s="4" t="s">
        <v>3383</v>
      </c>
      <c r="D7" s="3" t="s">
        <v>2396</v>
      </c>
      <c r="E7" s="5" t="s">
        <v>2709</v>
      </c>
      <c r="F7" s="150" t="s">
        <v>2710</v>
      </c>
      <c r="G7" s="32" t="s">
        <v>18</v>
      </c>
      <c r="H7" s="2">
        <v>0</v>
      </c>
      <c r="I7" s="179">
        <v>0</v>
      </c>
      <c r="J7" s="133">
        <v>164</v>
      </c>
      <c r="K7" s="77">
        <f t="shared" si="0"/>
        <v>656</v>
      </c>
      <c r="L7" s="77">
        <f t="shared" si="1"/>
        <v>45.92</v>
      </c>
      <c r="M7" s="77">
        <f>656+45.92</f>
        <v>701.92</v>
      </c>
      <c r="N7" s="77">
        <f>45.92</f>
        <v>45.92</v>
      </c>
      <c r="O7" s="131">
        <f t="shared" si="2"/>
        <v>701.92</v>
      </c>
      <c r="P7" s="130">
        <v>702</v>
      </c>
      <c r="Q7" s="195"/>
      <c r="R7" s="134"/>
      <c r="S7" s="50">
        <f>SUM(H7)</f>
        <v>0</v>
      </c>
      <c r="T7" s="50">
        <f>SUM(K7)</f>
        <v>656</v>
      </c>
      <c r="U7" s="214">
        <f>SUM(N7)</f>
        <v>45.92</v>
      </c>
      <c r="V7" s="50">
        <f>701.92</f>
        <v>701.92</v>
      </c>
      <c r="W7" s="89">
        <f>SUM(P7)</f>
        <v>702</v>
      </c>
      <c r="X7" s="85">
        <v>702</v>
      </c>
    </row>
    <row r="8" spans="1:24" x14ac:dyDescent="0.4">
      <c r="A8" s="129">
        <v>4</v>
      </c>
      <c r="B8" s="3" t="s">
        <v>3994</v>
      </c>
      <c r="C8" s="4" t="s">
        <v>3384</v>
      </c>
      <c r="D8" s="110" t="s">
        <v>2484</v>
      </c>
      <c r="E8" s="15" t="s">
        <v>3995</v>
      </c>
      <c r="F8" s="5" t="s">
        <v>2831</v>
      </c>
      <c r="G8" s="32" t="s">
        <v>3113</v>
      </c>
      <c r="H8" s="2">
        <v>727.6</v>
      </c>
      <c r="I8" s="179">
        <v>47.6</v>
      </c>
      <c r="J8" s="176">
        <v>36</v>
      </c>
      <c r="K8" s="78">
        <f t="shared" si="0"/>
        <v>144</v>
      </c>
      <c r="L8" s="78">
        <f t="shared" si="1"/>
        <v>10.080000000000002</v>
      </c>
      <c r="M8" s="78">
        <f>144+10.08</f>
        <v>154.08000000000001</v>
      </c>
      <c r="N8" s="78">
        <v>57.68</v>
      </c>
      <c r="O8" s="131">
        <f t="shared" si="2"/>
        <v>881.68000000000006</v>
      </c>
      <c r="P8" s="191">
        <v>882</v>
      </c>
      <c r="Q8" s="126"/>
      <c r="R8" s="65"/>
      <c r="S8" s="50">
        <f>SUM(H8)</f>
        <v>727.6</v>
      </c>
      <c r="T8" s="50">
        <f>SUM(K8)</f>
        <v>144</v>
      </c>
      <c r="U8" s="214">
        <f>SUM(N8)</f>
        <v>57.68</v>
      </c>
      <c r="V8" s="50">
        <v>881.68</v>
      </c>
      <c r="W8" s="89">
        <f>SUM(P8)</f>
        <v>882</v>
      </c>
      <c r="X8" s="85">
        <v>882</v>
      </c>
    </row>
    <row r="9" spans="1:24" x14ac:dyDescent="0.4">
      <c r="A9" s="129">
        <v>5</v>
      </c>
      <c r="B9" s="32" t="s">
        <v>3990</v>
      </c>
      <c r="C9" s="4" t="s">
        <v>3385</v>
      </c>
      <c r="D9" s="193" t="s">
        <v>2632</v>
      </c>
      <c r="E9" s="15" t="s">
        <v>3035</v>
      </c>
      <c r="F9" s="5" t="s">
        <v>1968</v>
      </c>
      <c r="G9" s="32" t="s">
        <v>3113</v>
      </c>
      <c r="H9" s="2">
        <v>556.4</v>
      </c>
      <c r="I9" s="179">
        <v>36.4</v>
      </c>
      <c r="J9" s="123">
        <v>30</v>
      </c>
      <c r="K9" s="77">
        <f t="shared" si="0"/>
        <v>120</v>
      </c>
      <c r="L9" s="77">
        <f t="shared" si="1"/>
        <v>8.4</v>
      </c>
      <c r="M9" s="77">
        <f>120+8.4</f>
        <v>128.4</v>
      </c>
      <c r="N9" s="77">
        <v>44.8</v>
      </c>
      <c r="O9" s="131">
        <f t="shared" si="2"/>
        <v>684.8</v>
      </c>
      <c r="P9" s="77">
        <v>684.8</v>
      </c>
      <c r="Q9" s="125"/>
      <c r="R9" s="65"/>
      <c r="S9" s="64"/>
      <c r="T9" s="64"/>
      <c r="U9" s="215"/>
      <c r="V9" s="64"/>
      <c r="W9" s="89"/>
      <c r="X9" s="64"/>
    </row>
    <row r="10" spans="1:24" x14ac:dyDescent="0.4">
      <c r="A10" s="129"/>
      <c r="B10" s="32"/>
      <c r="C10" s="4"/>
      <c r="D10" s="193" t="s">
        <v>2456</v>
      </c>
      <c r="E10" s="15" t="s">
        <v>2683</v>
      </c>
      <c r="F10" s="5" t="s">
        <v>2797</v>
      </c>
      <c r="G10" s="32" t="s">
        <v>3991</v>
      </c>
      <c r="H10" s="2">
        <v>363.8</v>
      </c>
      <c r="I10" s="179">
        <v>23.8</v>
      </c>
      <c r="J10" s="123">
        <v>17</v>
      </c>
      <c r="K10" s="77">
        <f t="shared" si="0"/>
        <v>68</v>
      </c>
      <c r="L10" s="77">
        <f t="shared" si="1"/>
        <v>4.7600000000000007</v>
      </c>
      <c r="M10" s="77">
        <f>68+4.76</f>
        <v>72.760000000000005</v>
      </c>
      <c r="N10" s="77">
        <v>28.56</v>
      </c>
      <c r="O10" s="131">
        <f t="shared" si="2"/>
        <v>436.56</v>
      </c>
      <c r="P10" s="77">
        <v>436.56</v>
      </c>
      <c r="Q10" s="126"/>
      <c r="R10" s="65"/>
      <c r="S10" s="64"/>
      <c r="T10" s="64"/>
      <c r="U10" s="216"/>
      <c r="V10" s="64"/>
      <c r="W10" s="86"/>
      <c r="X10" s="85"/>
    </row>
    <row r="11" spans="1:24" x14ac:dyDescent="0.4">
      <c r="A11" s="129"/>
      <c r="B11" s="32"/>
      <c r="C11" s="4"/>
      <c r="D11" s="193" t="s">
        <v>2474</v>
      </c>
      <c r="E11" s="15" t="s">
        <v>3992</v>
      </c>
      <c r="F11" s="5" t="s">
        <v>2821</v>
      </c>
      <c r="G11" s="32" t="s">
        <v>3113</v>
      </c>
      <c r="H11" s="2">
        <v>603.48</v>
      </c>
      <c r="I11" s="179">
        <v>39.479999999999997</v>
      </c>
      <c r="J11" s="123">
        <v>28</v>
      </c>
      <c r="K11" s="77">
        <f t="shared" si="0"/>
        <v>112</v>
      </c>
      <c r="L11" s="77">
        <f t="shared" si="1"/>
        <v>7.8400000000000007</v>
      </c>
      <c r="M11" s="77">
        <f>112+7.84</f>
        <v>119.84</v>
      </c>
      <c r="N11" s="77">
        <v>47.32</v>
      </c>
      <c r="O11" s="131">
        <f t="shared" si="2"/>
        <v>723.32</v>
      </c>
      <c r="P11" s="77">
        <v>723.32</v>
      </c>
      <c r="Q11" s="125"/>
      <c r="R11" s="65"/>
      <c r="S11" s="50"/>
      <c r="T11" s="50"/>
      <c r="W11" s="86"/>
      <c r="X11" s="85"/>
    </row>
    <row r="12" spans="1:24" x14ac:dyDescent="0.4">
      <c r="A12" s="129"/>
      <c r="B12" s="32"/>
      <c r="C12" s="4"/>
      <c r="D12" s="193" t="s">
        <v>2382</v>
      </c>
      <c r="E12" s="15" t="s">
        <v>2683</v>
      </c>
      <c r="F12" s="5" t="s">
        <v>2684</v>
      </c>
      <c r="G12" s="32" t="s">
        <v>3113</v>
      </c>
      <c r="H12" s="2">
        <v>1224.08</v>
      </c>
      <c r="I12" s="179">
        <v>80.08</v>
      </c>
      <c r="J12" s="123">
        <v>47</v>
      </c>
      <c r="K12" s="77">
        <f t="shared" si="0"/>
        <v>188</v>
      </c>
      <c r="L12" s="77">
        <f t="shared" si="1"/>
        <v>13.160000000000002</v>
      </c>
      <c r="M12" s="77">
        <f>188+13.16</f>
        <v>201.16</v>
      </c>
      <c r="N12" s="77">
        <v>93.24</v>
      </c>
      <c r="O12" s="131">
        <f t="shared" si="2"/>
        <v>1425.24</v>
      </c>
      <c r="P12" s="77">
        <v>1425.24</v>
      </c>
      <c r="Q12" s="126"/>
      <c r="R12" s="65"/>
      <c r="S12" s="64"/>
      <c r="T12" s="64"/>
      <c r="U12" s="215"/>
      <c r="V12" s="64"/>
      <c r="W12" s="64"/>
      <c r="X12" s="64"/>
    </row>
    <row r="13" spans="1:24" x14ac:dyDescent="0.4">
      <c r="A13" s="129"/>
      <c r="B13" s="32"/>
      <c r="C13" s="4"/>
      <c r="D13" s="193" t="s">
        <v>2597</v>
      </c>
      <c r="E13" s="15" t="s">
        <v>2683</v>
      </c>
      <c r="F13" s="5" t="s">
        <v>2983</v>
      </c>
      <c r="G13" s="32" t="s">
        <v>3074</v>
      </c>
      <c r="H13" s="2">
        <v>385.2</v>
      </c>
      <c r="I13" s="179">
        <v>25.2</v>
      </c>
      <c r="J13" s="123">
        <v>31</v>
      </c>
      <c r="K13" s="77">
        <f t="shared" si="0"/>
        <v>124</v>
      </c>
      <c r="L13" s="77">
        <f t="shared" si="1"/>
        <v>8.6800000000000015</v>
      </c>
      <c r="M13" s="77">
        <f>124+8.68</f>
        <v>132.68</v>
      </c>
      <c r="N13" s="77">
        <v>33.880000000000003</v>
      </c>
      <c r="O13" s="131">
        <f t="shared" si="2"/>
        <v>517.88</v>
      </c>
      <c r="P13" s="77">
        <v>517.88</v>
      </c>
      <c r="Q13" s="125"/>
      <c r="R13" s="65"/>
      <c r="S13" s="64"/>
      <c r="T13" s="64"/>
      <c r="U13" s="215"/>
      <c r="V13" s="64"/>
      <c r="W13" s="64"/>
      <c r="X13" s="64"/>
    </row>
    <row r="14" spans="1:24" x14ac:dyDescent="0.4">
      <c r="A14" s="129"/>
      <c r="B14" s="32"/>
      <c r="C14" s="4"/>
      <c r="D14" s="193" t="s">
        <v>2436</v>
      </c>
      <c r="E14" s="15" t="s">
        <v>3993</v>
      </c>
      <c r="F14" s="5" t="s">
        <v>2768</v>
      </c>
      <c r="G14" s="32" t="s">
        <v>18</v>
      </c>
      <c r="H14" s="2">
        <v>0</v>
      </c>
      <c r="I14" s="179">
        <v>0</v>
      </c>
      <c r="J14" s="123">
        <v>61</v>
      </c>
      <c r="K14" s="77">
        <f t="shared" si="0"/>
        <v>244</v>
      </c>
      <c r="L14" s="77">
        <f t="shared" si="1"/>
        <v>17.080000000000002</v>
      </c>
      <c r="M14" s="77">
        <f>244+17.08</f>
        <v>261.08</v>
      </c>
      <c r="N14" s="77">
        <v>17.079999999999998</v>
      </c>
      <c r="O14" s="131">
        <f t="shared" si="2"/>
        <v>261.08</v>
      </c>
      <c r="P14" s="77">
        <v>261.08</v>
      </c>
      <c r="Q14" s="126"/>
      <c r="R14" s="69"/>
      <c r="S14" s="64"/>
      <c r="T14" s="64"/>
      <c r="U14" s="215"/>
      <c r="V14" s="64"/>
      <c r="W14" s="64"/>
      <c r="X14" s="64"/>
    </row>
    <row r="15" spans="1:24" x14ac:dyDescent="0.4">
      <c r="A15" s="129"/>
      <c r="B15" s="32"/>
      <c r="C15" s="4"/>
      <c r="D15" s="193" t="s">
        <v>2527</v>
      </c>
      <c r="E15" s="15" t="s">
        <v>2883</v>
      </c>
      <c r="F15" s="5" t="s">
        <v>868</v>
      </c>
      <c r="G15" s="32" t="s">
        <v>3991</v>
      </c>
      <c r="H15" s="2">
        <v>500.76</v>
      </c>
      <c r="I15" s="179">
        <v>32.76</v>
      </c>
      <c r="J15" s="123">
        <v>19</v>
      </c>
      <c r="K15" s="77">
        <f t="shared" si="0"/>
        <v>76</v>
      </c>
      <c r="L15" s="77">
        <f t="shared" si="1"/>
        <v>5.32</v>
      </c>
      <c r="M15" s="77">
        <f>76+5.32</f>
        <v>81.319999999999993</v>
      </c>
      <c r="N15" s="77">
        <v>38.08</v>
      </c>
      <c r="O15" s="131">
        <f t="shared" si="2"/>
        <v>582.08000000000004</v>
      </c>
      <c r="P15" s="77">
        <v>582.08000000000004</v>
      </c>
      <c r="Q15" s="125"/>
      <c r="R15" s="69"/>
      <c r="S15" s="64"/>
      <c r="T15" s="64"/>
      <c r="U15" s="215"/>
      <c r="V15" s="64"/>
      <c r="W15" s="64"/>
      <c r="X15" s="64"/>
    </row>
    <row r="16" spans="1:24" x14ac:dyDescent="0.4">
      <c r="A16" s="129">
        <v>6</v>
      </c>
      <c r="B16" s="32" t="s">
        <v>3990</v>
      </c>
      <c r="C16" s="4" t="s">
        <v>3386</v>
      </c>
      <c r="D16" s="32" t="s">
        <v>2507</v>
      </c>
      <c r="E16" s="15" t="s">
        <v>2857</v>
      </c>
      <c r="F16" s="5" t="s">
        <v>2858</v>
      </c>
      <c r="G16" s="32" t="s">
        <v>18</v>
      </c>
      <c r="H16" s="2">
        <v>0</v>
      </c>
      <c r="I16" s="179">
        <v>0</v>
      </c>
      <c r="J16" s="123">
        <v>29</v>
      </c>
      <c r="K16" s="77">
        <f t="shared" si="0"/>
        <v>116</v>
      </c>
      <c r="L16" s="77">
        <f t="shared" si="1"/>
        <v>8.120000000000001</v>
      </c>
      <c r="M16" s="77">
        <f>116+8.12</f>
        <v>124.12</v>
      </c>
      <c r="N16" s="77">
        <v>8.1199999999999992</v>
      </c>
      <c r="O16" s="131">
        <f t="shared" si="2"/>
        <v>124.12</v>
      </c>
      <c r="P16" s="77">
        <v>124.25</v>
      </c>
      <c r="Q16" s="126"/>
      <c r="R16" s="65"/>
      <c r="S16" s="50"/>
      <c r="T16" s="50"/>
      <c r="W16" s="86"/>
      <c r="X16" s="85"/>
    </row>
    <row r="17" spans="1:24" x14ac:dyDescent="0.4">
      <c r="A17" s="129">
        <v>7</v>
      </c>
      <c r="B17" s="32" t="s">
        <v>3990</v>
      </c>
      <c r="C17" s="4" t="s">
        <v>3387</v>
      </c>
      <c r="D17" s="32" t="s">
        <v>2629</v>
      </c>
      <c r="E17" s="15" t="s">
        <v>3030</v>
      </c>
      <c r="F17" s="5" t="s">
        <v>3031</v>
      </c>
      <c r="G17" s="32" t="s">
        <v>3988</v>
      </c>
      <c r="H17" s="2">
        <v>124.12</v>
      </c>
      <c r="I17" s="179">
        <v>8.1199999999999992</v>
      </c>
      <c r="J17" s="123">
        <v>10</v>
      </c>
      <c r="K17" s="77">
        <f t="shared" si="0"/>
        <v>40</v>
      </c>
      <c r="L17" s="77">
        <f t="shared" si="1"/>
        <v>2.8000000000000003</v>
      </c>
      <c r="M17" s="77">
        <f>40+2.8</f>
        <v>42.8</v>
      </c>
      <c r="N17" s="77">
        <v>10.92</v>
      </c>
      <c r="O17" s="131">
        <f t="shared" si="2"/>
        <v>166.92000000000002</v>
      </c>
      <c r="P17" s="77">
        <v>167</v>
      </c>
      <c r="Q17" s="125"/>
      <c r="R17" s="65"/>
      <c r="S17" s="50">
        <f>SUM(H9:H17)</f>
        <v>3757.84</v>
      </c>
      <c r="T17" s="50">
        <f>SUM(K9:K17)</f>
        <v>1088</v>
      </c>
      <c r="U17" s="214">
        <f>SUM(N9:N17)</f>
        <v>322</v>
      </c>
      <c r="V17" s="50">
        <f>684.8+436.56+723.32+1425.24+517.88+261.08+582.08+124.12+166.92</f>
        <v>4922</v>
      </c>
      <c r="W17" s="89">
        <f>SUM(P9:P17)</f>
        <v>4922.21</v>
      </c>
      <c r="X17" s="85">
        <v>4922.21</v>
      </c>
    </row>
    <row r="18" spans="1:24" x14ac:dyDescent="0.4">
      <c r="A18" s="129">
        <v>8</v>
      </c>
      <c r="B18" s="32" t="s">
        <v>3996</v>
      </c>
      <c r="C18" s="4" t="s">
        <v>3388</v>
      </c>
      <c r="D18" s="32" t="s">
        <v>2615</v>
      </c>
      <c r="E18" s="5" t="s">
        <v>3011</v>
      </c>
      <c r="F18" s="150" t="s">
        <v>3012</v>
      </c>
      <c r="G18" s="32" t="s">
        <v>3927</v>
      </c>
      <c r="H18" s="2">
        <v>0</v>
      </c>
      <c r="I18" s="179">
        <v>0</v>
      </c>
      <c r="J18" s="123">
        <v>32</v>
      </c>
      <c r="K18" s="77">
        <f t="shared" si="0"/>
        <v>128</v>
      </c>
      <c r="L18" s="77">
        <f t="shared" si="1"/>
        <v>8.9600000000000009</v>
      </c>
      <c r="M18" s="77">
        <f>128+8.96</f>
        <v>136.96</v>
      </c>
      <c r="N18" s="77">
        <v>8.9600000000000009</v>
      </c>
      <c r="O18" s="131">
        <f t="shared" si="2"/>
        <v>136.96</v>
      </c>
      <c r="P18" s="77">
        <v>137</v>
      </c>
      <c r="Q18" s="125"/>
      <c r="R18" s="88"/>
      <c r="S18" s="67"/>
      <c r="T18" s="67"/>
      <c r="U18" s="216"/>
      <c r="V18" s="67"/>
      <c r="W18" s="86"/>
      <c r="X18" s="85"/>
    </row>
    <row r="19" spans="1:24" x14ac:dyDescent="0.4">
      <c r="A19" s="129">
        <v>9</v>
      </c>
      <c r="B19" s="32" t="s">
        <v>3996</v>
      </c>
      <c r="C19" s="4" t="s">
        <v>3389</v>
      </c>
      <c r="D19" s="3" t="s">
        <v>2610</v>
      </c>
      <c r="E19" s="5" t="s">
        <v>3611</v>
      </c>
      <c r="F19" s="150" t="s">
        <v>3003</v>
      </c>
      <c r="G19" s="32" t="s">
        <v>3465</v>
      </c>
      <c r="H19" s="2">
        <v>8.56</v>
      </c>
      <c r="I19" s="179">
        <v>0.56000000000000005</v>
      </c>
      <c r="J19" s="123">
        <v>3</v>
      </c>
      <c r="K19" s="77">
        <f t="shared" si="0"/>
        <v>12</v>
      </c>
      <c r="L19" s="77">
        <f t="shared" si="1"/>
        <v>0.84000000000000008</v>
      </c>
      <c r="M19" s="77">
        <f>12+0.84</f>
        <v>12.84</v>
      </c>
      <c r="N19" s="77">
        <v>1.4</v>
      </c>
      <c r="O19" s="131">
        <f t="shared" si="2"/>
        <v>21.400000000000002</v>
      </c>
      <c r="P19" s="77">
        <v>21.5</v>
      </c>
      <c r="Q19" s="125"/>
      <c r="R19" s="88"/>
      <c r="S19" s="64"/>
      <c r="T19" s="64"/>
      <c r="U19" s="215"/>
      <c r="V19" s="64"/>
      <c r="W19" s="64"/>
      <c r="X19" s="64"/>
    </row>
    <row r="20" spans="1:24" x14ac:dyDescent="0.4">
      <c r="A20" s="129">
        <v>10</v>
      </c>
      <c r="B20" s="32" t="s">
        <v>3996</v>
      </c>
      <c r="C20" s="4" t="s">
        <v>3390</v>
      </c>
      <c r="D20" s="3" t="s">
        <v>2605</v>
      </c>
      <c r="E20" s="5" t="s">
        <v>3114</v>
      </c>
      <c r="F20" s="150" t="s">
        <v>2997</v>
      </c>
      <c r="G20" s="32" t="s">
        <v>3935</v>
      </c>
      <c r="H20" s="2">
        <v>124.12</v>
      </c>
      <c r="I20" s="179">
        <v>8.1199999999999992</v>
      </c>
      <c r="J20" s="123">
        <v>9</v>
      </c>
      <c r="K20" s="77">
        <f t="shared" si="0"/>
        <v>36</v>
      </c>
      <c r="L20" s="77">
        <f t="shared" si="1"/>
        <v>2.5200000000000005</v>
      </c>
      <c r="M20" s="77">
        <f>36+2.52</f>
        <v>38.520000000000003</v>
      </c>
      <c r="N20" s="77">
        <v>10.64</v>
      </c>
      <c r="O20" s="131">
        <f t="shared" si="2"/>
        <v>162.64000000000001</v>
      </c>
      <c r="P20" s="77">
        <v>162.75</v>
      </c>
      <c r="Q20" s="126"/>
      <c r="R20" s="88"/>
      <c r="S20" s="64"/>
      <c r="T20" s="64"/>
      <c r="U20" s="215"/>
      <c r="V20" s="64"/>
      <c r="W20" s="86"/>
      <c r="X20" s="85"/>
    </row>
    <row r="21" spans="1:24" x14ac:dyDescent="0.4">
      <c r="A21" s="129">
        <v>11</v>
      </c>
      <c r="B21" s="32" t="s">
        <v>3996</v>
      </c>
      <c r="C21" s="4" t="s">
        <v>3391</v>
      </c>
      <c r="D21" s="3" t="s">
        <v>2599</v>
      </c>
      <c r="E21" s="5" t="s">
        <v>2986</v>
      </c>
      <c r="F21" s="150" t="s">
        <v>2987</v>
      </c>
      <c r="G21" s="32" t="s">
        <v>3927</v>
      </c>
      <c r="H21" s="2">
        <v>0</v>
      </c>
      <c r="I21" s="179">
        <v>0</v>
      </c>
      <c r="J21" s="123">
        <v>84</v>
      </c>
      <c r="K21" s="77">
        <f t="shared" si="0"/>
        <v>336</v>
      </c>
      <c r="L21" s="77">
        <f t="shared" si="1"/>
        <v>23.520000000000003</v>
      </c>
      <c r="M21" s="77">
        <f>336+23.52</f>
        <v>359.52</v>
      </c>
      <c r="N21" s="77">
        <v>23.52</v>
      </c>
      <c r="O21" s="131">
        <f t="shared" si="2"/>
        <v>359.52</v>
      </c>
      <c r="P21" s="77">
        <v>359.75</v>
      </c>
      <c r="Q21" s="125"/>
      <c r="R21" s="88"/>
      <c r="S21" s="67"/>
      <c r="T21" s="67"/>
      <c r="U21" s="216"/>
      <c r="V21" s="67"/>
      <c r="W21" s="89"/>
      <c r="X21" s="85"/>
    </row>
    <row r="22" spans="1:24" x14ac:dyDescent="0.4">
      <c r="A22" s="129">
        <v>12</v>
      </c>
      <c r="B22" s="32" t="s">
        <v>3996</v>
      </c>
      <c r="C22" s="4" t="s">
        <v>3392</v>
      </c>
      <c r="D22" s="3" t="s">
        <v>2598</v>
      </c>
      <c r="E22" s="5" t="s">
        <v>3944</v>
      </c>
      <c r="F22" s="150" t="s">
        <v>2985</v>
      </c>
      <c r="G22" s="32" t="s">
        <v>3927</v>
      </c>
      <c r="H22" s="2">
        <v>0</v>
      </c>
      <c r="I22" s="179">
        <v>0</v>
      </c>
      <c r="J22" s="123">
        <v>3</v>
      </c>
      <c r="K22" s="77">
        <f t="shared" si="0"/>
        <v>12</v>
      </c>
      <c r="L22" s="77">
        <f t="shared" si="1"/>
        <v>0.84000000000000008</v>
      </c>
      <c r="M22" s="77">
        <f>12+0.84</f>
        <v>12.84</v>
      </c>
      <c r="N22" s="77">
        <v>0.84</v>
      </c>
      <c r="O22" s="131">
        <f t="shared" si="2"/>
        <v>12.84</v>
      </c>
      <c r="P22" s="77">
        <v>13</v>
      </c>
      <c r="Q22" s="126"/>
      <c r="R22" s="88"/>
      <c r="S22" s="64"/>
      <c r="T22" s="64"/>
      <c r="U22" s="215"/>
      <c r="V22" s="64"/>
      <c r="W22" s="64"/>
      <c r="X22" s="64"/>
    </row>
    <row r="23" spans="1:24" x14ac:dyDescent="0.4">
      <c r="A23" s="129">
        <v>13</v>
      </c>
      <c r="B23" s="32" t="s">
        <v>3996</v>
      </c>
      <c r="C23" s="4" t="s">
        <v>3393</v>
      </c>
      <c r="D23" s="3" t="s">
        <v>2562</v>
      </c>
      <c r="E23" s="5" t="s">
        <v>2937</v>
      </c>
      <c r="F23" s="150" t="s">
        <v>1242</v>
      </c>
      <c r="G23" s="32" t="s">
        <v>3465</v>
      </c>
      <c r="H23" s="2">
        <v>1493.72</v>
      </c>
      <c r="I23" s="179">
        <v>97.72</v>
      </c>
      <c r="J23" s="123">
        <v>0</v>
      </c>
      <c r="K23" s="77">
        <f t="shared" si="0"/>
        <v>0</v>
      </c>
      <c r="L23" s="77">
        <f t="shared" si="1"/>
        <v>0</v>
      </c>
      <c r="M23" s="77">
        <v>0</v>
      </c>
      <c r="N23" s="77">
        <v>97.72</v>
      </c>
      <c r="O23" s="77">
        <v>1493.72</v>
      </c>
      <c r="P23" s="77">
        <v>1493.72</v>
      </c>
      <c r="Q23" s="125" t="s">
        <v>4001</v>
      </c>
      <c r="R23" s="88"/>
      <c r="S23" s="50">
        <f>SUM(H18:H23)</f>
        <v>1626.4</v>
      </c>
      <c r="T23" s="50">
        <f>SUM(K18:K23)</f>
        <v>524</v>
      </c>
      <c r="U23" s="214">
        <f>SUM(N18:N23)</f>
        <v>143.07999999999998</v>
      </c>
      <c r="V23" s="50">
        <f>136.96+21.4+162.64+359.52+12.84+1493.72</f>
        <v>2187.08</v>
      </c>
      <c r="W23" s="89">
        <f>SUM(P18:P23)</f>
        <v>2187.7200000000003</v>
      </c>
      <c r="X23" s="85">
        <v>2187.7199999999998</v>
      </c>
    </row>
    <row r="24" spans="1:24" x14ac:dyDescent="0.4">
      <c r="A24" s="129">
        <v>14</v>
      </c>
      <c r="B24" s="32" t="s">
        <v>3997</v>
      </c>
      <c r="C24" s="4" t="s">
        <v>3394</v>
      </c>
      <c r="D24" s="3" t="s">
        <v>2485</v>
      </c>
      <c r="E24" s="5" t="s">
        <v>3728</v>
      </c>
      <c r="F24" s="150" t="s">
        <v>2832</v>
      </c>
      <c r="G24" s="32" t="s">
        <v>3927</v>
      </c>
      <c r="H24" s="2">
        <v>0</v>
      </c>
      <c r="I24" s="179">
        <v>0</v>
      </c>
      <c r="J24" s="123">
        <v>5</v>
      </c>
      <c r="K24" s="77">
        <f t="shared" si="0"/>
        <v>20</v>
      </c>
      <c r="L24" s="77">
        <f t="shared" si="1"/>
        <v>1.4000000000000001</v>
      </c>
      <c r="M24" s="77">
        <f>20+1.4</f>
        <v>21.4</v>
      </c>
      <c r="N24" s="77">
        <v>1.4</v>
      </c>
      <c r="O24" s="131">
        <f t="shared" si="2"/>
        <v>21.4</v>
      </c>
      <c r="P24" s="77">
        <v>21.5</v>
      </c>
      <c r="Q24" s="126"/>
      <c r="R24" s="88"/>
      <c r="S24" s="64"/>
      <c r="T24" s="64"/>
      <c r="U24" s="215"/>
      <c r="V24" s="64"/>
      <c r="W24" s="86"/>
      <c r="X24" s="85"/>
    </row>
    <row r="25" spans="1:24" x14ac:dyDescent="0.4">
      <c r="A25" s="129">
        <v>15</v>
      </c>
      <c r="B25" s="32" t="s">
        <v>3997</v>
      </c>
      <c r="C25" s="4" t="s">
        <v>3395</v>
      </c>
      <c r="D25" s="3" t="s">
        <v>2499</v>
      </c>
      <c r="E25" s="5" t="s">
        <v>3950</v>
      </c>
      <c r="F25" s="150" t="s">
        <v>2847</v>
      </c>
      <c r="G25" s="32" t="s">
        <v>3927</v>
      </c>
      <c r="H25" s="2">
        <v>0</v>
      </c>
      <c r="I25" s="179">
        <v>0</v>
      </c>
      <c r="J25" s="123">
        <v>7</v>
      </c>
      <c r="K25" s="77">
        <f t="shared" si="0"/>
        <v>28</v>
      </c>
      <c r="L25" s="77">
        <f t="shared" si="1"/>
        <v>1.9600000000000002</v>
      </c>
      <c r="M25" s="77">
        <f>28+1.96</f>
        <v>29.96</v>
      </c>
      <c r="N25" s="77">
        <v>1.96</v>
      </c>
      <c r="O25" s="131">
        <f t="shared" si="2"/>
        <v>29.96</v>
      </c>
      <c r="P25" s="77">
        <v>30</v>
      </c>
      <c r="Q25" s="125"/>
      <c r="R25" s="88"/>
      <c r="S25" s="64"/>
      <c r="T25" s="64"/>
      <c r="U25" s="215"/>
      <c r="V25" s="64"/>
      <c r="W25" s="64"/>
      <c r="X25" s="64"/>
    </row>
    <row r="26" spans="1:24" x14ac:dyDescent="0.4">
      <c r="A26" s="129">
        <v>16</v>
      </c>
      <c r="B26" s="32" t="s">
        <v>3997</v>
      </c>
      <c r="C26" s="4" t="s">
        <v>3396</v>
      </c>
      <c r="D26" s="3" t="s">
        <v>2486</v>
      </c>
      <c r="E26" s="5" t="s">
        <v>3951</v>
      </c>
      <c r="F26" s="150" t="s">
        <v>2833</v>
      </c>
      <c r="G26" s="32" t="s">
        <v>3927</v>
      </c>
      <c r="H26" s="2">
        <v>0</v>
      </c>
      <c r="I26" s="179">
        <v>0</v>
      </c>
      <c r="J26" s="123">
        <v>8</v>
      </c>
      <c r="K26" s="77">
        <f t="shared" si="0"/>
        <v>32</v>
      </c>
      <c r="L26" s="77">
        <f t="shared" si="1"/>
        <v>2.2400000000000002</v>
      </c>
      <c r="M26" s="77">
        <f>32+2.24</f>
        <v>34.24</v>
      </c>
      <c r="N26" s="77">
        <v>2.2400000000000002</v>
      </c>
      <c r="O26" s="131">
        <f t="shared" si="2"/>
        <v>34.24</v>
      </c>
      <c r="P26" s="77">
        <v>34.25</v>
      </c>
      <c r="Q26" s="125"/>
      <c r="R26" s="88"/>
      <c r="S26" s="64"/>
      <c r="T26" s="64"/>
      <c r="U26" s="215"/>
      <c r="V26" s="64"/>
      <c r="W26" s="64"/>
      <c r="X26" s="64"/>
    </row>
    <row r="27" spans="1:24" x14ac:dyDescent="0.4">
      <c r="A27" s="129">
        <v>17</v>
      </c>
      <c r="B27" s="32" t="s">
        <v>3997</v>
      </c>
      <c r="C27" s="4" t="s">
        <v>3397</v>
      </c>
      <c r="D27" s="3" t="s">
        <v>2487</v>
      </c>
      <c r="E27" s="5" t="s">
        <v>3811</v>
      </c>
      <c r="F27" s="150" t="s">
        <v>2834</v>
      </c>
      <c r="G27" s="32" t="s">
        <v>3927</v>
      </c>
      <c r="H27" s="2">
        <v>0</v>
      </c>
      <c r="I27" s="179">
        <v>0</v>
      </c>
      <c r="J27" s="123">
        <v>15</v>
      </c>
      <c r="K27" s="77">
        <f t="shared" si="0"/>
        <v>60</v>
      </c>
      <c r="L27" s="77">
        <f t="shared" si="1"/>
        <v>4.2</v>
      </c>
      <c r="M27" s="77">
        <f>60+4.2</f>
        <v>64.2</v>
      </c>
      <c r="N27" s="77">
        <v>4.2</v>
      </c>
      <c r="O27" s="131">
        <f t="shared" si="2"/>
        <v>64.2</v>
      </c>
      <c r="P27" s="77">
        <v>64.25</v>
      </c>
      <c r="Q27" s="125"/>
      <c r="R27" s="88"/>
      <c r="S27" s="64"/>
      <c r="T27" s="64"/>
      <c r="U27" s="215"/>
      <c r="V27" s="64"/>
      <c r="W27" s="64"/>
      <c r="X27" s="64"/>
    </row>
    <row r="28" spans="1:24" x14ac:dyDescent="0.4">
      <c r="A28" s="129">
        <v>18</v>
      </c>
      <c r="B28" s="32" t="s">
        <v>3997</v>
      </c>
      <c r="C28" s="4" t="s">
        <v>3398</v>
      </c>
      <c r="D28" s="3" t="s">
        <v>2497</v>
      </c>
      <c r="E28" s="5" t="s">
        <v>3810</v>
      </c>
      <c r="F28" s="150" t="s">
        <v>2845</v>
      </c>
      <c r="G28" s="32" t="s">
        <v>3927</v>
      </c>
      <c r="H28" s="2">
        <v>0</v>
      </c>
      <c r="I28" s="179">
        <v>0</v>
      </c>
      <c r="J28" s="123">
        <v>12</v>
      </c>
      <c r="K28" s="77">
        <f t="shared" si="0"/>
        <v>48</v>
      </c>
      <c r="L28" s="77">
        <f t="shared" si="1"/>
        <v>3.3600000000000003</v>
      </c>
      <c r="M28" s="77">
        <f>48+3.36</f>
        <v>51.36</v>
      </c>
      <c r="N28" s="77">
        <v>3.36</v>
      </c>
      <c r="O28" s="131">
        <f t="shared" si="2"/>
        <v>51.36</v>
      </c>
      <c r="P28" s="77">
        <v>51.5</v>
      </c>
      <c r="Q28" s="125"/>
      <c r="R28" s="88"/>
      <c r="S28" s="64"/>
      <c r="T28" s="64"/>
      <c r="U28" s="215"/>
      <c r="V28" s="64"/>
      <c r="W28" s="64"/>
      <c r="X28" s="64"/>
    </row>
    <row r="29" spans="1:24" x14ac:dyDescent="0.4">
      <c r="A29" s="129">
        <v>19</v>
      </c>
      <c r="B29" s="32" t="s">
        <v>3997</v>
      </c>
      <c r="C29" s="4" t="s">
        <v>3399</v>
      </c>
      <c r="D29" s="3" t="s">
        <v>2488</v>
      </c>
      <c r="E29" s="5" t="s">
        <v>3949</v>
      </c>
      <c r="F29" s="150" t="s">
        <v>2835</v>
      </c>
      <c r="G29" s="32" t="s">
        <v>3927</v>
      </c>
      <c r="H29" s="2">
        <v>0</v>
      </c>
      <c r="I29" s="179">
        <v>0</v>
      </c>
      <c r="J29" s="123">
        <v>44</v>
      </c>
      <c r="K29" s="77">
        <f t="shared" si="0"/>
        <v>176</v>
      </c>
      <c r="L29" s="77">
        <f t="shared" si="1"/>
        <v>12.32</v>
      </c>
      <c r="M29" s="77">
        <f>176+12.32</f>
        <v>188.32</v>
      </c>
      <c r="N29" s="77">
        <v>12.32</v>
      </c>
      <c r="O29" s="131">
        <f t="shared" si="2"/>
        <v>188.32</v>
      </c>
      <c r="P29" s="77">
        <v>188.5</v>
      </c>
      <c r="Q29" s="126"/>
      <c r="R29" s="88"/>
      <c r="S29" s="64"/>
      <c r="T29" s="64"/>
      <c r="U29" s="215"/>
      <c r="V29" s="64"/>
      <c r="W29" s="86"/>
      <c r="X29" s="85"/>
    </row>
    <row r="30" spans="1:24" x14ac:dyDescent="0.4">
      <c r="A30" s="129">
        <v>20</v>
      </c>
      <c r="B30" s="32" t="s">
        <v>3997</v>
      </c>
      <c r="C30" s="4" t="s">
        <v>3400</v>
      </c>
      <c r="D30" s="3" t="s">
        <v>2496</v>
      </c>
      <c r="E30" s="5" t="s">
        <v>3808</v>
      </c>
      <c r="F30" s="150" t="s">
        <v>2844</v>
      </c>
      <c r="G30" s="32" t="s">
        <v>3927</v>
      </c>
      <c r="H30" s="2">
        <v>0</v>
      </c>
      <c r="I30" s="179">
        <v>0</v>
      </c>
      <c r="J30" s="123">
        <v>12</v>
      </c>
      <c r="K30" s="77">
        <f t="shared" si="0"/>
        <v>48</v>
      </c>
      <c r="L30" s="77">
        <f t="shared" si="1"/>
        <v>3.3600000000000003</v>
      </c>
      <c r="M30" s="77">
        <f>48+3.36</f>
        <v>51.36</v>
      </c>
      <c r="N30" s="77">
        <v>3.36</v>
      </c>
      <c r="O30" s="131">
        <f t="shared" si="2"/>
        <v>51.36</v>
      </c>
      <c r="P30" s="77">
        <v>51.5</v>
      </c>
      <c r="Q30" s="125"/>
      <c r="R30" s="88"/>
      <c r="S30" s="64"/>
      <c r="T30" s="64"/>
      <c r="U30" s="215"/>
      <c r="V30" s="64"/>
      <c r="W30" s="64"/>
      <c r="X30" s="64"/>
    </row>
    <row r="31" spans="1:24" x14ac:dyDescent="0.4">
      <c r="A31" s="129">
        <v>21</v>
      </c>
      <c r="B31" s="32" t="s">
        <v>3997</v>
      </c>
      <c r="C31" s="4" t="s">
        <v>3401</v>
      </c>
      <c r="D31" s="3" t="s">
        <v>2492</v>
      </c>
      <c r="E31" s="5" t="s">
        <v>3799</v>
      </c>
      <c r="F31" s="150" t="s">
        <v>2840</v>
      </c>
      <c r="G31" s="32" t="s">
        <v>3927</v>
      </c>
      <c r="H31" s="2">
        <v>0</v>
      </c>
      <c r="I31" s="179">
        <v>0</v>
      </c>
      <c r="J31" s="123">
        <v>17</v>
      </c>
      <c r="K31" s="77">
        <f t="shared" si="0"/>
        <v>68</v>
      </c>
      <c r="L31" s="77">
        <f t="shared" si="1"/>
        <v>4.7600000000000007</v>
      </c>
      <c r="M31" s="77">
        <f>68+4.76</f>
        <v>72.760000000000005</v>
      </c>
      <c r="N31" s="77">
        <v>4.76</v>
      </c>
      <c r="O31" s="131">
        <f t="shared" si="2"/>
        <v>72.760000000000005</v>
      </c>
      <c r="P31" s="77">
        <v>73</v>
      </c>
      <c r="Q31" s="126"/>
      <c r="R31" s="88"/>
      <c r="S31" s="64"/>
      <c r="T31" s="64"/>
      <c r="U31" s="215"/>
      <c r="V31" s="64"/>
      <c r="W31" s="86"/>
      <c r="X31" s="85"/>
    </row>
    <row r="32" spans="1:24" x14ac:dyDescent="0.4">
      <c r="A32" s="129">
        <v>22</v>
      </c>
      <c r="B32" s="32" t="s">
        <v>3997</v>
      </c>
      <c r="C32" s="4" t="s">
        <v>3402</v>
      </c>
      <c r="D32" s="3" t="s">
        <v>2494</v>
      </c>
      <c r="E32" s="15" t="s">
        <v>3808</v>
      </c>
      <c r="F32" s="5" t="s">
        <v>2842</v>
      </c>
      <c r="G32" s="32" t="s">
        <v>3927</v>
      </c>
      <c r="H32" s="2">
        <v>0</v>
      </c>
      <c r="I32" s="179">
        <v>0</v>
      </c>
      <c r="J32" s="123">
        <v>3</v>
      </c>
      <c r="K32" s="77">
        <f t="shared" si="0"/>
        <v>12</v>
      </c>
      <c r="L32" s="77">
        <f t="shared" si="1"/>
        <v>0.84000000000000008</v>
      </c>
      <c r="M32" s="77">
        <f>12+0.84</f>
        <v>12.84</v>
      </c>
      <c r="N32" s="77">
        <v>0.84</v>
      </c>
      <c r="O32" s="131">
        <f t="shared" si="2"/>
        <v>12.84</v>
      </c>
      <c r="P32" s="77">
        <v>13</v>
      </c>
      <c r="Q32" s="125"/>
      <c r="R32" s="88"/>
      <c r="S32" s="64"/>
      <c r="T32" s="64"/>
      <c r="U32" s="215"/>
      <c r="V32" s="64"/>
      <c r="W32" s="64"/>
      <c r="X32" s="64"/>
    </row>
    <row r="33" spans="1:24" x14ac:dyDescent="0.4">
      <c r="A33" s="129">
        <v>23</v>
      </c>
      <c r="B33" s="32" t="s">
        <v>3997</v>
      </c>
      <c r="C33" s="4" t="s">
        <v>3403</v>
      </c>
      <c r="D33" s="3" t="s">
        <v>2490</v>
      </c>
      <c r="E33" s="5" t="s">
        <v>3948</v>
      </c>
      <c r="F33" s="150" t="s">
        <v>2838</v>
      </c>
      <c r="G33" s="32" t="s">
        <v>3927</v>
      </c>
      <c r="H33" s="2">
        <v>0</v>
      </c>
      <c r="I33" s="179">
        <v>0</v>
      </c>
      <c r="J33" s="123">
        <v>26</v>
      </c>
      <c r="K33" s="77">
        <f t="shared" si="0"/>
        <v>104</v>
      </c>
      <c r="L33" s="77">
        <f t="shared" si="1"/>
        <v>7.2800000000000011</v>
      </c>
      <c r="M33" s="77">
        <f>104+7.28</f>
        <v>111.28</v>
      </c>
      <c r="N33" s="77">
        <v>7.28</v>
      </c>
      <c r="O33" s="131">
        <f t="shared" si="2"/>
        <v>111.28</v>
      </c>
      <c r="P33" s="77">
        <v>111.5</v>
      </c>
      <c r="Q33" s="126"/>
      <c r="R33" s="88"/>
      <c r="S33" s="64"/>
      <c r="T33" s="64"/>
      <c r="U33" s="215"/>
      <c r="V33" s="64"/>
      <c r="W33" s="86"/>
      <c r="X33" s="85"/>
    </row>
    <row r="34" spans="1:24" x14ac:dyDescent="0.4">
      <c r="A34" s="129">
        <v>24</v>
      </c>
      <c r="B34" s="32" t="s">
        <v>3997</v>
      </c>
      <c r="C34" s="4" t="s">
        <v>3404</v>
      </c>
      <c r="D34" s="3" t="s">
        <v>2495</v>
      </c>
      <c r="E34" s="5" t="s">
        <v>3808</v>
      </c>
      <c r="F34" s="150" t="s">
        <v>2843</v>
      </c>
      <c r="G34" s="3" t="s">
        <v>3927</v>
      </c>
      <c r="H34" s="2">
        <v>0</v>
      </c>
      <c r="I34" s="179">
        <v>0</v>
      </c>
      <c r="J34" s="123">
        <v>15</v>
      </c>
      <c r="K34" s="77">
        <f t="shared" si="0"/>
        <v>60</v>
      </c>
      <c r="L34" s="77">
        <f t="shared" si="1"/>
        <v>4.2</v>
      </c>
      <c r="M34" s="77">
        <f>60+4.2</f>
        <v>64.2</v>
      </c>
      <c r="N34" s="77">
        <v>4.2</v>
      </c>
      <c r="O34" s="131">
        <f t="shared" si="2"/>
        <v>64.2</v>
      </c>
      <c r="P34" s="77">
        <v>64.25</v>
      </c>
      <c r="Q34" s="125"/>
      <c r="R34" s="88"/>
      <c r="S34" s="50"/>
      <c r="T34" s="50"/>
      <c r="W34" s="86"/>
      <c r="X34" s="85"/>
    </row>
    <row r="35" spans="1:24" x14ac:dyDescent="0.4">
      <c r="A35" s="129">
        <v>25</v>
      </c>
      <c r="B35" s="32" t="s">
        <v>3997</v>
      </c>
      <c r="C35" s="4" t="s">
        <v>3405</v>
      </c>
      <c r="D35" s="3" t="s">
        <v>2493</v>
      </c>
      <c r="E35" s="5" t="s">
        <v>3808</v>
      </c>
      <c r="F35" s="150" t="s">
        <v>2841</v>
      </c>
      <c r="G35" s="32" t="s">
        <v>3927</v>
      </c>
      <c r="H35" s="2">
        <v>0</v>
      </c>
      <c r="I35" s="179">
        <v>0</v>
      </c>
      <c r="J35" s="123">
        <v>19</v>
      </c>
      <c r="K35" s="77">
        <f t="shared" si="0"/>
        <v>76</v>
      </c>
      <c r="L35" s="77">
        <f t="shared" si="1"/>
        <v>5.32</v>
      </c>
      <c r="M35" s="77">
        <f>76+5.32</f>
        <v>81.319999999999993</v>
      </c>
      <c r="N35" s="77">
        <v>5.32</v>
      </c>
      <c r="O35" s="131">
        <f t="shared" si="2"/>
        <v>81.319999999999993</v>
      </c>
      <c r="P35" s="77">
        <v>81.5</v>
      </c>
      <c r="Q35" s="126"/>
      <c r="R35" s="88"/>
      <c r="S35" s="64"/>
      <c r="T35" s="64"/>
      <c r="U35" s="215"/>
      <c r="V35" s="64"/>
      <c r="W35" s="64"/>
      <c r="X35" s="64"/>
    </row>
    <row r="36" spans="1:24" x14ac:dyDescent="0.4">
      <c r="A36" s="129">
        <v>26</v>
      </c>
      <c r="B36" s="32" t="s">
        <v>3997</v>
      </c>
      <c r="C36" s="4" t="s">
        <v>3406</v>
      </c>
      <c r="D36" s="3" t="s">
        <v>2491</v>
      </c>
      <c r="E36" s="5" t="s">
        <v>3806</v>
      </c>
      <c r="F36" s="150" t="s">
        <v>2839</v>
      </c>
      <c r="G36" s="32" t="s">
        <v>3927</v>
      </c>
      <c r="H36" s="33">
        <v>0</v>
      </c>
      <c r="I36" s="179">
        <v>0</v>
      </c>
      <c r="J36" s="123">
        <v>31</v>
      </c>
      <c r="K36" s="77">
        <f t="shared" si="0"/>
        <v>124</v>
      </c>
      <c r="L36" s="77">
        <f t="shared" si="1"/>
        <v>8.6800000000000015</v>
      </c>
      <c r="M36" s="77">
        <f>124+8.68</f>
        <v>132.68</v>
      </c>
      <c r="N36" s="77">
        <v>8.68</v>
      </c>
      <c r="O36" s="131">
        <f t="shared" si="2"/>
        <v>132.68</v>
      </c>
      <c r="P36" s="77">
        <v>132.75</v>
      </c>
      <c r="Q36" s="125"/>
      <c r="R36" s="88"/>
      <c r="S36" s="67"/>
      <c r="T36" s="67"/>
      <c r="U36" s="216"/>
      <c r="V36" s="67"/>
      <c r="W36" s="86"/>
      <c r="X36" s="85"/>
    </row>
    <row r="37" spans="1:24" x14ac:dyDescent="0.4">
      <c r="A37" s="129">
        <v>27</v>
      </c>
      <c r="B37" s="32" t="s">
        <v>3997</v>
      </c>
      <c r="C37" s="4" t="s">
        <v>3407</v>
      </c>
      <c r="D37" s="3" t="s">
        <v>2528</v>
      </c>
      <c r="E37" s="5" t="s">
        <v>2884</v>
      </c>
      <c r="F37" s="150" t="s">
        <v>2885</v>
      </c>
      <c r="G37" s="32" t="s">
        <v>3465</v>
      </c>
      <c r="H37" s="2">
        <v>166.92</v>
      </c>
      <c r="I37" s="179">
        <v>10.92</v>
      </c>
      <c r="J37" s="123">
        <v>0</v>
      </c>
      <c r="K37" s="77">
        <f t="shared" si="0"/>
        <v>0</v>
      </c>
      <c r="L37" s="77">
        <f t="shared" si="1"/>
        <v>0</v>
      </c>
      <c r="M37" s="77">
        <v>0</v>
      </c>
      <c r="N37" s="77">
        <v>10.92</v>
      </c>
      <c r="O37" s="131">
        <f t="shared" si="2"/>
        <v>166.92</v>
      </c>
      <c r="P37" s="77">
        <v>167</v>
      </c>
      <c r="Q37" s="126"/>
      <c r="R37" s="88"/>
      <c r="S37" s="64"/>
      <c r="T37" s="64"/>
      <c r="U37" s="215"/>
      <c r="V37" s="64"/>
      <c r="W37" s="64"/>
      <c r="X37" s="64"/>
    </row>
    <row r="38" spans="1:24" x14ac:dyDescent="0.4">
      <c r="A38" s="129">
        <v>28</v>
      </c>
      <c r="B38" s="32" t="s">
        <v>3997</v>
      </c>
      <c r="C38" s="4" t="s">
        <v>3408</v>
      </c>
      <c r="D38" s="3" t="s">
        <v>2481</v>
      </c>
      <c r="E38" s="5" t="s">
        <v>3830</v>
      </c>
      <c r="F38" s="150" t="s">
        <v>2828</v>
      </c>
      <c r="G38" s="32" t="s">
        <v>3927</v>
      </c>
      <c r="H38" s="2">
        <v>0</v>
      </c>
      <c r="I38" s="179">
        <v>0</v>
      </c>
      <c r="J38" s="123">
        <v>38</v>
      </c>
      <c r="K38" s="77">
        <f t="shared" si="0"/>
        <v>152</v>
      </c>
      <c r="L38" s="77">
        <f t="shared" si="1"/>
        <v>10.64</v>
      </c>
      <c r="M38" s="77">
        <f>152+10.64</f>
        <v>162.63999999999999</v>
      </c>
      <c r="N38" s="77">
        <v>10.64</v>
      </c>
      <c r="O38" s="131">
        <f t="shared" si="2"/>
        <v>162.63999999999999</v>
      </c>
      <c r="P38" s="77">
        <v>162.75</v>
      </c>
      <c r="Q38" s="125"/>
      <c r="R38" s="88"/>
      <c r="S38" s="67"/>
      <c r="T38" s="67"/>
      <c r="U38" s="216"/>
      <c r="V38" s="67"/>
      <c r="W38" s="86"/>
      <c r="X38" s="85"/>
    </row>
    <row r="39" spans="1:24" x14ac:dyDescent="0.4">
      <c r="A39" s="129">
        <v>29</v>
      </c>
      <c r="B39" s="32" t="s">
        <v>3997</v>
      </c>
      <c r="C39" s="4" t="s">
        <v>3409</v>
      </c>
      <c r="D39" s="3" t="s">
        <v>2480</v>
      </c>
      <c r="E39" s="5" t="s">
        <v>3829</v>
      </c>
      <c r="F39" s="150" t="s">
        <v>2827</v>
      </c>
      <c r="G39" s="32" t="s">
        <v>3927</v>
      </c>
      <c r="H39" s="2">
        <v>0</v>
      </c>
      <c r="I39" s="179">
        <v>0</v>
      </c>
      <c r="J39" s="123">
        <v>15</v>
      </c>
      <c r="K39" s="77">
        <f t="shared" si="0"/>
        <v>60</v>
      </c>
      <c r="L39" s="77">
        <f t="shared" si="1"/>
        <v>4.2</v>
      </c>
      <c r="M39" s="77">
        <f>60+4.2</f>
        <v>64.2</v>
      </c>
      <c r="N39" s="77">
        <v>4.2</v>
      </c>
      <c r="O39" s="131">
        <f t="shared" si="2"/>
        <v>64.2</v>
      </c>
      <c r="P39" s="77">
        <v>64.25</v>
      </c>
      <c r="Q39" s="126"/>
      <c r="R39" s="88"/>
      <c r="S39" s="64"/>
      <c r="T39" s="64"/>
      <c r="U39" s="215"/>
      <c r="V39" s="64"/>
      <c r="W39" s="64"/>
      <c r="X39" s="64"/>
    </row>
    <row r="40" spans="1:24" x14ac:dyDescent="0.4">
      <c r="A40" s="129">
        <v>30</v>
      </c>
      <c r="B40" s="32" t="s">
        <v>3997</v>
      </c>
      <c r="C40" s="4" t="s">
        <v>3410</v>
      </c>
      <c r="D40" s="3" t="s">
        <v>2428</v>
      </c>
      <c r="E40" s="5" t="s">
        <v>3825</v>
      </c>
      <c r="F40" s="150" t="s">
        <v>2756</v>
      </c>
      <c r="G40" s="32" t="s">
        <v>3927</v>
      </c>
      <c r="H40" s="2">
        <v>0</v>
      </c>
      <c r="I40" s="179">
        <v>0</v>
      </c>
      <c r="J40" s="123">
        <v>9</v>
      </c>
      <c r="K40" s="77">
        <f t="shared" si="0"/>
        <v>36</v>
      </c>
      <c r="L40" s="77">
        <f t="shared" si="1"/>
        <v>2.5200000000000005</v>
      </c>
      <c r="M40" s="77">
        <f>36+2.52</f>
        <v>38.520000000000003</v>
      </c>
      <c r="N40" s="77">
        <v>2.52</v>
      </c>
      <c r="O40" s="131">
        <f t="shared" si="2"/>
        <v>38.520000000000003</v>
      </c>
      <c r="P40" s="77">
        <v>38.75</v>
      </c>
      <c r="Q40" s="126"/>
      <c r="R40" s="88"/>
      <c r="S40" s="64"/>
      <c r="T40" s="64"/>
      <c r="U40" s="215"/>
      <c r="V40" s="64"/>
      <c r="W40" s="86"/>
      <c r="X40" s="85"/>
    </row>
    <row r="41" spans="1:24" x14ac:dyDescent="0.4">
      <c r="A41" s="129">
        <v>31</v>
      </c>
      <c r="B41" s="32" t="s">
        <v>3997</v>
      </c>
      <c r="C41" s="4" t="s">
        <v>3411</v>
      </c>
      <c r="D41" s="3" t="s">
        <v>2476</v>
      </c>
      <c r="E41" s="5" t="s">
        <v>3832</v>
      </c>
      <c r="F41" s="150" t="s">
        <v>2823</v>
      </c>
      <c r="G41" s="32" t="s">
        <v>3927</v>
      </c>
      <c r="H41" s="2">
        <v>0</v>
      </c>
      <c r="I41" s="179">
        <v>0</v>
      </c>
      <c r="J41" s="123">
        <v>22</v>
      </c>
      <c r="K41" s="77">
        <f t="shared" si="0"/>
        <v>88</v>
      </c>
      <c r="L41" s="77">
        <f t="shared" si="1"/>
        <v>6.16</v>
      </c>
      <c r="M41" s="77">
        <f>88+6.16</f>
        <v>94.16</v>
      </c>
      <c r="N41" s="77">
        <v>6.16</v>
      </c>
      <c r="O41" s="131">
        <f t="shared" si="2"/>
        <v>94.16</v>
      </c>
      <c r="P41" s="77">
        <v>94.25</v>
      </c>
      <c r="Q41" s="126"/>
      <c r="R41" s="88"/>
      <c r="S41" s="64"/>
      <c r="T41" s="64"/>
      <c r="U41" s="215"/>
      <c r="V41" s="64"/>
      <c r="W41" s="86"/>
      <c r="X41" s="85"/>
    </row>
    <row r="42" spans="1:24" x14ac:dyDescent="0.4">
      <c r="A42" s="129">
        <v>32</v>
      </c>
      <c r="B42" s="32" t="s">
        <v>3997</v>
      </c>
      <c r="C42" s="4" t="s">
        <v>3412</v>
      </c>
      <c r="D42" s="3" t="s">
        <v>2432</v>
      </c>
      <c r="E42" s="5" t="s">
        <v>3954</v>
      </c>
      <c r="F42" s="150" t="s">
        <v>2762</v>
      </c>
      <c r="G42" s="32" t="s">
        <v>3465</v>
      </c>
      <c r="H42" s="2">
        <v>132.68</v>
      </c>
      <c r="I42" s="179">
        <v>8.68</v>
      </c>
      <c r="J42" s="123">
        <v>31</v>
      </c>
      <c r="K42" s="77">
        <f t="shared" si="0"/>
        <v>124</v>
      </c>
      <c r="L42" s="77">
        <f t="shared" si="1"/>
        <v>8.6800000000000015</v>
      </c>
      <c r="M42" s="77">
        <f>124+8.68</f>
        <v>132.68</v>
      </c>
      <c r="N42" s="77">
        <v>17.36</v>
      </c>
      <c r="O42" s="131">
        <f t="shared" si="2"/>
        <v>265.36</v>
      </c>
      <c r="P42" s="77">
        <v>265.5</v>
      </c>
      <c r="Q42" s="126"/>
      <c r="R42" s="88"/>
      <c r="S42" s="50">
        <f>SUM(H24:H42)</f>
        <v>299.60000000000002</v>
      </c>
      <c r="T42" s="50">
        <f>SUM(K24:K42)</f>
        <v>1316</v>
      </c>
      <c r="U42" s="214">
        <f>SUM(N24:N42)</f>
        <v>111.72</v>
      </c>
      <c r="V42" s="50">
        <f>21.4+29.96+34.24+64.2+51.36+188.32+51.36+72.76+12.84+111.28+64.2+81.32+132.68+166.92+162.64+64.2+38.52+94.16+265.36</f>
        <v>1707.7200000000003</v>
      </c>
      <c r="W42" s="89">
        <f>SUM(P24:P42)</f>
        <v>1710</v>
      </c>
      <c r="X42" s="85">
        <v>1710</v>
      </c>
    </row>
    <row r="43" spans="1:24" x14ac:dyDescent="0.4">
      <c r="A43" s="129">
        <v>33</v>
      </c>
      <c r="B43" s="32" t="s">
        <v>3998</v>
      </c>
      <c r="C43" s="4" t="s">
        <v>3413</v>
      </c>
      <c r="D43" s="3" t="s">
        <v>2528</v>
      </c>
      <c r="E43" s="5" t="s">
        <v>2884</v>
      </c>
      <c r="F43" s="150" t="s">
        <v>2885</v>
      </c>
      <c r="G43" s="32" t="s">
        <v>18</v>
      </c>
      <c r="H43" s="2">
        <v>0</v>
      </c>
      <c r="I43" s="179">
        <v>0</v>
      </c>
      <c r="J43" s="123">
        <v>49</v>
      </c>
      <c r="K43" s="77">
        <f t="shared" si="0"/>
        <v>196</v>
      </c>
      <c r="L43" s="77">
        <f t="shared" si="1"/>
        <v>13.72</v>
      </c>
      <c r="M43" s="77">
        <f>196+13.72</f>
        <v>209.72</v>
      </c>
      <c r="N43" s="77">
        <v>13.72</v>
      </c>
      <c r="O43" s="131">
        <f t="shared" si="2"/>
        <v>209.72</v>
      </c>
      <c r="P43" s="77">
        <v>209.75</v>
      </c>
      <c r="Q43" s="126"/>
      <c r="R43" s="88"/>
      <c r="S43" s="64"/>
      <c r="T43" s="64"/>
      <c r="U43" s="215"/>
      <c r="V43" s="64"/>
      <c r="W43" s="64"/>
      <c r="X43" s="64"/>
    </row>
    <row r="44" spans="1:24" x14ac:dyDescent="0.4">
      <c r="A44" s="129">
        <v>34</v>
      </c>
      <c r="B44" s="32" t="s">
        <v>3998</v>
      </c>
      <c r="C44" s="4" t="s">
        <v>3414</v>
      </c>
      <c r="D44" s="3" t="s">
        <v>2526</v>
      </c>
      <c r="E44" s="5" t="s">
        <v>3847</v>
      </c>
      <c r="F44" s="150" t="s">
        <v>2882</v>
      </c>
      <c r="G44" s="32" t="s">
        <v>3927</v>
      </c>
      <c r="H44" s="2">
        <v>0</v>
      </c>
      <c r="I44" s="179">
        <v>0</v>
      </c>
      <c r="J44" s="123">
        <v>11</v>
      </c>
      <c r="K44" s="77">
        <f t="shared" si="0"/>
        <v>44</v>
      </c>
      <c r="L44" s="77">
        <f t="shared" si="1"/>
        <v>3.08</v>
      </c>
      <c r="M44" s="77">
        <f>44+3.08</f>
        <v>47.08</v>
      </c>
      <c r="N44" s="77">
        <v>3.08</v>
      </c>
      <c r="O44" s="131">
        <f t="shared" si="2"/>
        <v>47.08</v>
      </c>
      <c r="P44" s="77">
        <v>47.25</v>
      </c>
      <c r="Q44" s="126"/>
      <c r="R44" s="88"/>
      <c r="S44" s="64"/>
      <c r="T44" s="64"/>
      <c r="U44" s="215"/>
      <c r="V44" s="64"/>
      <c r="W44" s="64"/>
      <c r="X44" s="64"/>
    </row>
    <row r="45" spans="1:24" x14ac:dyDescent="0.4">
      <c r="A45" s="129">
        <v>35</v>
      </c>
      <c r="B45" s="32" t="s">
        <v>3998</v>
      </c>
      <c r="C45" s="4" t="s">
        <v>3415</v>
      </c>
      <c r="D45" s="3" t="s">
        <v>2457</v>
      </c>
      <c r="E45" s="5" t="s">
        <v>3956</v>
      </c>
      <c r="F45" s="150" t="s">
        <v>2798</v>
      </c>
      <c r="G45" s="32" t="s">
        <v>3465</v>
      </c>
      <c r="H45" s="2">
        <v>8.56</v>
      </c>
      <c r="I45" s="179">
        <v>0.56000000000000005</v>
      </c>
      <c r="J45" s="123">
        <v>3</v>
      </c>
      <c r="K45" s="77">
        <f t="shared" si="0"/>
        <v>12</v>
      </c>
      <c r="L45" s="77">
        <f t="shared" si="1"/>
        <v>0.84000000000000008</v>
      </c>
      <c r="M45" s="77">
        <f>12+0.84</f>
        <v>12.84</v>
      </c>
      <c r="N45" s="77">
        <v>1.4</v>
      </c>
      <c r="O45" s="131">
        <f t="shared" si="2"/>
        <v>21.400000000000002</v>
      </c>
      <c r="P45" s="77">
        <v>21.5</v>
      </c>
      <c r="Q45" s="126"/>
      <c r="R45" s="88"/>
      <c r="S45" s="64"/>
      <c r="T45" s="64"/>
      <c r="U45" s="215"/>
      <c r="V45" s="64"/>
      <c r="W45" s="86"/>
      <c r="X45" s="85"/>
    </row>
    <row r="46" spans="1:24" x14ac:dyDescent="0.4">
      <c r="A46" s="129">
        <v>36</v>
      </c>
      <c r="B46" s="32" t="s">
        <v>3998</v>
      </c>
      <c r="C46" s="4" t="s">
        <v>3416</v>
      </c>
      <c r="D46" s="3" t="s">
        <v>2453</v>
      </c>
      <c r="E46" s="15" t="s">
        <v>1421</v>
      </c>
      <c r="F46" s="5" t="s">
        <v>3958</v>
      </c>
      <c r="G46" s="32" t="s">
        <v>3927</v>
      </c>
      <c r="H46" s="2">
        <v>0</v>
      </c>
      <c r="I46" s="179">
        <v>0</v>
      </c>
      <c r="J46" s="123">
        <v>21</v>
      </c>
      <c r="K46" s="77">
        <f t="shared" si="0"/>
        <v>84</v>
      </c>
      <c r="L46" s="77">
        <f t="shared" si="1"/>
        <v>5.8800000000000008</v>
      </c>
      <c r="M46" s="77">
        <f>84+5.88</f>
        <v>89.88</v>
      </c>
      <c r="N46" s="77">
        <v>5.88</v>
      </c>
      <c r="O46" s="131">
        <f t="shared" si="2"/>
        <v>89.88</v>
      </c>
      <c r="P46" s="77">
        <v>90</v>
      </c>
      <c r="Q46" s="126"/>
      <c r="R46" s="88"/>
      <c r="S46" s="64"/>
      <c r="T46" s="64"/>
      <c r="U46" s="215"/>
      <c r="V46" s="64"/>
      <c r="W46" s="86"/>
      <c r="X46" s="85"/>
    </row>
    <row r="47" spans="1:24" x14ac:dyDescent="0.4">
      <c r="A47" s="129">
        <v>37</v>
      </c>
      <c r="B47" s="32" t="s">
        <v>3998</v>
      </c>
      <c r="C47" s="4" t="s">
        <v>3417</v>
      </c>
      <c r="D47" s="3" t="s">
        <v>2450</v>
      </c>
      <c r="E47" s="5" t="s">
        <v>3960</v>
      </c>
      <c r="F47" s="150" t="s">
        <v>2789</v>
      </c>
      <c r="G47" s="32" t="s">
        <v>3927</v>
      </c>
      <c r="H47" s="2">
        <v>0</v>
      </c>
      <c r="I47" s="179">
        <v>0</v>
      </c>
      <c r="J47" s="123">
        <v>20</v>
      </c>
      <c r="K47" s="77">
        <f t="shared" si="0"/>
        <v>80</v>
      </c>
      <c r="L47" s="77">
        <f t="shared" si="1"/>
        <v>5.6000000000000005</v>
      </c>
      <c r="M47" s="77">
        <f>80+5.6</f>
        <v>85.6</v>
      </c>
      <c r="N47" s="77">
        <v>5.6</v>
      </c>
      <c r="O47" s="131">
        <f t="shared" si="2"/>
        <v>85.6</v>
      </c>
      <c r="P47" s="77">
        <v>85.75</v>
      </c>
      <c r="Q47" s="126"/>
      <c r="R47" s="88"/>
      <c r="S47" s="64"/>
      <c r="T47" s="64"/>
      <c r="U47" s="215"/>
      <c r="V47" s="64"/>
      <c r="W47" s="86"/>
      <c r="X47" s="85"/>
    </row>
    <row r="48" spans="1:24" x14ac:dyDescent="0.4">
      <c r="A48" s="129">
        <v>38</v>
      </c>
      <c r="B48" s="32" t="s">
        <v>3998</v>
      </c>
      <c r="C48" s="4" t="s">
        <v>3418</v>
      </c>
      <c r="D48" s="3" t="s">
        <v>2449</v>
      </c>
      <c r="E48" s="5" t="s">
        <v>3961</v>
      </c>
      <c r="F48" s="150" t="s">
        <v>2787</v>
      </c>
      <c r="G48" s="32" t="s">
        <v>3465</v>
      </c>
      <c r="H48" s="2">
        <v>119.84</v>
      </c>
      <c r="I48" s="179">
        <v>7.84</v>
      </c>
      <c r="J48" s="123">
        <v>34</v>
      </c>
      <c r="K48" s="77">
        <f t="shared" si="0"/>
        <v>136</v>
      </c>
      <c r="L48" s="77">
        <f t="shared" si="1"/>
        <v>9.5200000000000014</v>
      </c>
      <c r="M48" s="77">
        <f>136+9.52</f>
        <v>145.52000000000001</v>
      </c>
      <c r="N48" s="77">
        <v>17.36</v>
      </c>
      <c r="O48" s="131">
        <f t="shared" si="2"/>
        <v>265.36</v>
      </c>
      <c r="P48" s="77">
        <v>265.5</v>
      </c>
      <c r="Q48" s="126"/>
      <c r="R48" s="88"/>
      <c r="S48" s="64"/>
      <c r="T48" s="64"/>
      <c r="U48" s="215"/>
      <c r="V48" s="64"/>
      <c r="W48" s="86"/>
      <c r="X48" s="85"/>
    </row>
    <row r="49" spans="1:24" x14ac:dyDescent="0.4">
      <c r="A49" s="129">
        <v>39</v>
      </c>
      <c r="B49" s="32" t="s">
        <v>3998</v>
      </c>
      <c r="C49" s="4" t="s">
        <v>3419</v>
      </c>
      <c r="D49" s="3" t="s">
        <v>2452</v>
      </c>
      <c r="E49" s="5" t="s">
        <v>3818</v>
      </c>
      <c r="F49" s="150" t="s">
        <v>2791</v>
      </c>
      <c r="G49" s="32" t="s">
        <v>3927</v>
      </c>
      <c r="H49" s="2">
        <v>0</v>
      </c>
      <c r="I49" s="179">
        <v>0</v>
      </c>
      <c r="J49" s="123">
        <v>6</v>
      </c>
      <c r="K49" s="77">
        <f>SUM(J49*4)</f>
        <v>24</v>
      </c>
      <c r="L49" s="77">
        <f t="shared" si="1"/>
        <v>1.6800000000000002</v>
      </c>
      <c r="M49" s="77">
        <f>24+1.68</f>
        <v>25.68</v>
      </c>
      <c r="N49" s="77">
        <v>1.68</v>
      </c>
      <c r="O49" s="131">
        <f t="shared" si="2"/>
        <v>25.68</v>
      </c>
      <c r="P49" s="77">
        <v>25.75</v>
      </c>
      <c r="Q49" s="126"/>
      <c r="R49" s="88"/>
      <c r="S49" s="64"/>
      <c r="T49" s="64"/>
      <c r="U49" s="215"/>
      <c r="V49" s="64"/>
      <c r="W49" s="64"/>
      <c r="X49" s="64"/>
    </row>
    <row r="50" spans="1:24" x14ac:dyDescent="0.4">
      <c r="A50" s="129">
        <v>40</v>
      </c>
      <c r="B50" s="32" t="s">
        <v>3998</v>
      </c>
      <c r="C50" s="4" t="s">
        <v>3420</v>
      </c>
      <c r="D50" s="3" t="s">
        <v>2462</v>
      </c>
      <c r="E50" s="5" t="s">
        <v>3984</v>
      </c>
      <c r="F50" s="150" t="s">
        <v>2805</v>
      </c>
      <c r="G50" s="32" t="s">
        <v>3927</v>
      </c>
      <c r="H50" s="2">
        <v>0</v>
      </c>
      <c r="I50" s="179">
        <v>0</v>
      </c>
      <c r="J50" s="123">
        <v>42</v>
      </c>
      <c r="K50" s="77">
        <f t="shared" si="0"/>
        <v>168</v>
      </c>
      <c r="L50" s="77">
        <f t="shared" si="1"/>
        <v>11.760000000000002</v>
      </c>
      <c r="M50" s="77">
        <f>168+11.76</f>
        <v>179.76</v>
      </c>
      <c r="N50" s="77">
        <v>11.76</v>
      </c>
      <c r="O50" s="131">
        <f t="shared" si="2"/>
        <v>179.76</v>
      </c>
      <c r="P50" s="77">
        <v>180</v>
      </c>
      <c r="Q50" s="126"/>
      <c r="R50" s="88"/>
      <c r="S50" s="64"/>
      <c r="T50" s="64"/>
      <c r="U50" s="215"/>
      <c r="V50" s="64"/>
      <c r="W50" s="64"/>
      <c r="X50" s="64"/>
    </row>
    <row r="51" spans="1:24" x14ac:dyDescent="0.4">
      <c r="A51" s="129">
        <v>41</v>
      </c>
      <c r="B51" s="32" t="s">
        <v>3998</v>
      </c>
      <c r="C51" s="4" t="s">
        <v>3421</v>
      </c>
      <c r="D51" s="3" t="s">
        <v>2478</v>
      </c>
      <c r="E51" s="5" t="s">
        <v>3828</v>
      </c>
      <c r="F51" s="150" t="s">
        <v>2825</v>
      </c>
      <c r="G51" s="32" t="s">
        <v>3467</v>
      </c>
      <c r="H51" s="2">
        <v>342.4</v>
      </c>
      <c r="I51" s="179">
        <v>22.4</v>
      </c>
      <c r="J51" s="123">
        <v>18</v>
      </c>
      <c r="K51" s="77">
        <f t="shared" si="0"/>
        <v>72</v>
      </c>
      <c r="L51" s="77">
        <f t="shared" si="1"/>
        <v>5.0400000000000009</v>
      </c>
      <c r="M51" s="77">
        <f>72+5.04</f>
        <v>77.040000000000006</v>
      </c>
      <c r="N51" s="77">
        <v>27.44</v>
      </c>
      <c r="O51" s="131">
        <f t="shared" si="2"/>
        <v>419.44</v>
      </c>
      <c r="P51" s="77">
        <v>419.5</v>
      </c>
      <c r="Q51" s="126"/>
      <c r="R51" s="88"/>
      <c r="S51" s="50">
        <f>SUM(H43:H51)</f>
        <v>470.79999999999995</v>
      </c>
      <c r="T51" s="50">
        <f>SUM(K43:K51)</f>
        <v>816</v>
      </c>
      <c r="U51" s="214">
        <f>SUM(N43:N51)</f>
        <v>87.92</v>
      </c>
      <c r="V51" s="50">
        <f>209.72+47.08+21.4+89.88+85.6+265.36+25.68+179.76+419.44</f>
        <v>1343.9199999999998</v>
      </c>
      <c r="W51" s="89">
        <f>SUM(P43:P51)</f>
        <v>1345</v>
      </c>
      <c r="X51" s="85">
        <v>1345</v>
      </c>
    </row>
    <row r="52" spans="1:24" x14ac:dyDescent="0.4">
      <c r="A52" s="129">
        <v>42</v>
      </c>
      <c r="B52" s="32" t="s">
        <v>3999</v>
      </c>
      <c r="C52" s="4" t="s">
        <v>3422</v>
      </c>
      <c r="D52" s="3" t="s">
        <v>2649</v>
      </c>
      <c r="E52" s="5" t="s">
        <v>3062</v>
      </c>
      <c r="F52" s="150" t="s">
        <v>2357</v>
      </c>
      <c r="G52" s="32" t="s">
        <v>3927</v>
      </c>
      <c r="H52" s="2">
        <v>0</v>
      </c>
      <c r="I52" s="179">
        <v>0</v>
      </c>
      <c r="J52" s="123">
        <v>49</v>
      </c>
      <c r="K52" s="77">
        <f t="shared" si="0"/>
        <v>196</v>
      </c>
      <c r="L52" s="77">
        <f t="shared" si="1"/>
        <v>13.72</v>
      </c>
      <c r="M52" s="77">
        <f>196+13.72</f>
        <v>209.72</v>
      </c>
      <c r="N52" s="77">
        <v>13.72</v>
      </c>
      <c r="O52" s="131">
        <f t="shared" si="2"/>
        <v>209.72</v>
      </c>
      <c r="P52" s="77">
        <v>209.75</v>
      </c>
      <c r="Q52" s="126"/>
      <c r="R52" s="88"/>
      <c r="S52" s="50">
        <f>SUM(H52)</f>
        <v>0</v>
      </c>
      <c r="T52" s="50">
        <f>SUM(K52)</f>
        <v>196</v>
      </c>
      <c r="U52" s="214">
        <f>SUM(N52)</f>
        <v>13.72</v>
      </c>
      <c r="V52" s="50">
        <f>209.72</f>
        <v>209.72</v>
      </c>
      <c r="W52" s="89">
        <f>SUM(P52)</f>
        <v>209.75</v>
      </c>
      <c r="X52" s="85">
        <v>209.75</v>
      </c>
    </row>
    <row r="53" spans="1:24" x14ac:dyDescent="0.4">
      <c r="A53" s="129">
        <v>43</v>
      </c>
      <c r="B53" s="32" t="s">
        <v>4000</v>
      </c>
      <c r="C53" s="4" t="s">
        <v>3423</v>
      </c>
      <c r="D53" s="3" t="s">
        <v>2393</v>
      </c>
      <c r="E53" s="5" t="s">
        <v>3980</v>
      </c>
      <c r="F53" s="150" t="s">
        <v>2705</v>
      </c>
      <c r="G53" s="3" t="s">
        <v>3927</v>
      </c>
      <c r="H53" s="2">
        <v>0</v>
      </c>
      <c r="I53" s="179">
        <v>0</v>
      </c>
      <c r="J53" s="123">
        <v>21</v>
      </c>
      <c r="K53" s="77">
        <f t="shared" si="0"/>
        <v>84</v>
      </c>
      <c r="L53" s="77">
        <f t="shared" si="1"/>
        <v>5.8800000000000008</v>
      </c>
      <c r="M53" s="77">
        <f>84+5.88</f>
        <v>89.88</v>
      </c>
      <c r="N53" s="77">
        <v>5.88</v>
      </c>
      <c r="O53" s="131">
        <f t="shared" si="2"/>
        <v>89.88</v>
      </c>
      <c r="P53" s="77">
        <v>90</v>
      </c>
      <c r="Q53" s="126"/>
      <c r="R53" s="88"/>
      <c r="S53" s="64"/>
      <c r="T53" s="64"/>
      <c r="U53" s="215"/>
      <c r="V53" s="64"/>
      <c r="W53" s="86"/>
      <c r="X53" s="85"/>
    </row>
    <row r="54" spans="1:24" x14ac:dyDescent="0.4">
      <c r="A54" s="129">
        <v>44</v>
      </c>
      <c r="B54" s="32" t="s">
        <v>4000</v>
      </c>
      <c r="C54" s="4" t="s">
        <v>3424</v>
      </c>
      <c r="D54" s="3" t="s">
        <v>2366</v>
      </c>
      <c r="E54" s="5" t="s">
        <v>3976</v>
      </c>
      <c r="F54" s="150" t="s">
        <v>2658</v>
      </c>
      <c r="G54" s="32" t="s">
        <v>3927</v>
      </c>
      <c r="H54" s="2">
        <v>0</v>
      </c>
      <c r="I54" s="179">
        <v>0</v>
      </c>
      <c r="J54" s="123">
        <v>57</v>
      </c>
      <c r="K54" s="77">
        <f t="shared" si="0"/>
        <v>228</v>
      </c>
      <c r="L54" s="77">
        <f t="shared" si="1"/>
        <v>15.96</v>
      </c>
      <c r="M54" s="77">
        <f>228+15.96</f>
        <v>243.96</v>
      </c>
      <c r="N54" s="77">
        <v>15.96</v>
      </c>
      <c r="O54" s="131">
        <f t="shared" si="2"/>
        <v>243.96</v>
      </c>
      <c r="P54" s="77">
        <v>244</v>
      </c>
      <c r="Q54" s="126"/>
      <c r="R54" s="88"/>
      <c r="S54" s="64"/>
      <c r="T54" s="64"/>
      <c r="U54" s="215"/>
      <c r="V54" s="64"/>
      <c r="W54" s="86"/>
      <c r="X54" s="85"/>
    </row>
    <row r="55" spans="1:24" x14ac:dyDescent="0.4">
      <c r="A55" s="129">
        <v>45</v>
      </c>
      <c r="B55" s="32" t="s">
        <v>4000</v>
      </c>
      <c r="C55" s="4" t="s">
        <v>3425</v>
      </c>
      <c r="D55" s="3" t="s">
        <v>2536</v>
      </c>
      <c r="E55" s="5" t="s">
        <v>3974</v>
      </c>
      <c r="F55" s="150" t="s">
        <v>2900</v>
      </c>
      <c r="G55" s="32" t="s">
        <v>3927</v>
      </c>
      <c r="H55" s="2">
        <v>0</v>
      </c>
      <c r="I55" s="179">
        <v>0</v>
      </c>
      <c r="J55" s="123">
        <v>62</v>
      </c>
      <c r="K55" s="77">
        <f t="shared" si="0"/>
        <v>248</v>
      </c>
      <c r="L55" s="77">
        <f t="shared" si="1"/>
        <v>17.360000000000003</v>
      </c>
      <c r="M55" s="77">
        <f>248+17.36</f>
        <v>265.36</v>
      </c>
      <c r="N55" s="77">
        <v>17.36</v>
      </c>
      <c r="O55" s="131">
        <f t="shared" si="2"/>
        <v>265.36</v>
      </c>
      <c r="P55" s="77">
        <v>265.5</v>
      </c>
      <c r="Q55" s="126"/>
      <c r="R55" s="88"/>
      <c r="S55" s="64"/>
      <c r="T55" s="64"/>
      <c r="U55" s="215"/>
      <c r="V55" s="64"/>
      <c r="W55" s="64"/>
      <c r="X55" s="64"/>
    </row>
    <row r="56" spans="1:24" x14ac:dyDescent="0.4">
      <c r="A56" s="129">
        <v>46</v>
      </c>
      <c r="B56" s="32" t="s">
        <v>4000</v>
      </c>
      <c r="C56" s="4" t="s">
        <v>3426</v>
      </c>
      <c r="D56" s="3" t="s">
        <v>2530</v>
      </c>
      <c r="E56" s="5" t="s">
        <v>3968</v>
      </c>
      <c r="F56" s="150" t="s">
        <v>2889</v>
      </c>
      <c r="G56" s="32" t="s">
        <v>3927</v>
      </c>
      <c r="H56" s="2">
        <v>0</v>
      </c>
      <c r="I56" s="179">
        <v>0</v>
      </c>
      <c r="J56" s="123">
        <v>157</v>
      </c>
      <c r="K56" s="77">
        <f t="shared" si="0"/>
        <v>628</v>
      </c>
      <c r="L56" s="77">
        <f t="shared" si="1"/>
        <v>43.96</v>
      </c>
      <c r="M56" s="77">
        <f>628+43.96</f>
        <v>671.96</v>
      </c>
      <c r="N56" s="77">
        <v>43.96</v>
      </c>
      <c r="O56" s="131">
        <f t="shared" si="2"/>
        <v>671.96</v>
      </c>
      <c r="P56" s="77">
        <v>672</v>
      </c>
      <c r="Q56" s="126"/>
      <c r="R56" s="88"/>
      <c r="S56" s="64"/>
      <c r="T56" s="64"/>
      <c r="U56" s="215"/>
      <c r="V56" s="64"/>
      <c r="W56" s="86"/>
      <c r="X56" s="85"/>
    </row>
    <row r="57" spans="1:24" x14ac:dyDescent="0.4">
      <c r="A57" s="129">
        <v>47</v>
      </c>
      <c r="B57" s="32" t="s">
        <v>4000</v>
      </c>
      <c r="C57" s="4" t="s">
        <v>3427</v>
      </c>
      <c r="D57" s="3" t="s">
        <v>2531</v>
      </c>
      <c r="E57" s="5" t="s">
        <v>3969</v>
      </c>
      <c r="F57" s="150" t="s">
        <v>2891</v>
      </c>
      <c r="G57" s="32" t="s">
        <v>3927</v>
      </c>
      <c r="H57" s="2">
        <v>0</v>
      </c>
      <c r="I57" s="179">
        <v>0</v>
      </c>
      <c r="J57" s="123">
        <v>5</v>
      </c>
      <c r="K57" s="77">
        <f t="shared" si="0"/>
        <v>20</v>
      </c>
      <c r="L57" s="77">
        <f t="shared" si="1"/>
        <v>1.4000000000000001</v>
      </c>
      <c r="M57" s="77">
        <f>20+1.4</f>
        <v>21.4</v>
      </c>
      <c r="N57" s="77">
        <v>1.4</v>
      </c>
      <c r="O57" s="131">
        <f t="shared" si="2"/>
        <v>21.4</v>
      </c>
      <c r="P57" s="77">
        <v>21.5</v>
      </c>
      <c r="Q57" s="126"/>
      <c r="R57" s="88"/>
      <c r="S57" s="64"/>
      <c r="T57" s="64"/>
      <c r="U57" s="215"/>
      <c r="V57" s="64"/>
      <c r="W57" s="86"/>
      <c r="X57" s="85"/>
    </row>
    <row r="58" spans="1:24" x14ac:dyDescent="0.4">
      <c r="A58" s="129">
        <v>48</v>
      </c>
      <c r="B58" s="32" t="s">
        <v>4000</v>
      </c>
      <c r="C58" s="4" t="s">
        <v>3428</v>
      </c>
      <c r="D58" s="3" t="s">
        <v>2532</v>
      </c>
      <c r="E58" s="5" t="s">
        <v>3970</v>
      </c>
      <c r="F58" s="150" t="s">
        <v>2893</v>
      </c>
      <c r="G58" s="32" t="s">
        <v>3927</v>
      </c>
      <c r="H58" s="2">
        <v>0</v>
      </c>
      <c r="I58" s="179">
        <v>0</v>
      </c>
      <c r="J58" s="123">
        <v>33</v>
      </c>
      <c r="K58" s="77">
        <f t="shared" si="0"/>
        <v>132</v>
      </c>
      <c r="L58" s="77">
        <f t="shared" si="1"/>
        <v>9.24</v>
      </c>
      <c r="M58" s="77">
        <f>132+9.24</f>
        <v>141.24</v>
      </c>
      <c r="N58" s="77">
        <v>9.24</v>
      </c>
      <c r="O58" s="131">
        <f t="shared" si="2"/>
        <v>141.24</v>
      </c>
      <c r="P58" s="77">
        <v>141.25</v>
      </c>
      <c r="Q58" s="126"/>
      <c r="R58" s="88"/>
      <c r="S58" s="64"/>
      <c r="T58" s="64"/>
      <c r="U58" s="215"/>
      <c r="V58" s="64"/>
      <c r="W58" s="86"/>
      <c r="X58" s="85"/>
    </row>
    <row r="59" spans="1:24" x14ac:dyDescent="0.4">
      <c r="A59" s="129">
        <v>49</v>
      </c>
      <c r="B59" s="32" t="s">
        <v>4000</v>
      </c>
      <c r="C59" s="4" t="s">
        <v>3429</v>
      </c>
      <c r="D59" s="3" t="s">
        <v>2400</v>
      </c>
      <c r="E59" s="5" t="s">
        <v>2717</v>
      </c>
      <c r="F59" s="150" t="s">
        <v>2716</v>
      </c>
      <c r="G59" s="32" t="s">
        <v>3465</v>
      </c>
      <c r="H59" s="2">
        <v>5362.84</v>
      </c>
      <c r="I59" s="179">
        <v>350.84</v>
      </c>
      <c r="J59" s="123">
        <v>79</v>
      </c>
      <c r="K59" s="77">
        <f t="shared" si="0"/>
        <v>316</v>
      </c>
      <c r="L59" s="77">
        <f t="shared" si="1"/>
        <v>22.12</v>
      </c>
      <c r="M59" s="77">
        <f>316+22.12</f>
        <v>338.12</v>
      </c>
      <c r="N59" s="77">
        <v>372.96</v>
      </c>
      <c r="O59" s="131">
        <f t="shared" si="2"/>
        <v>5700.96</v>
      </c>
      <c r="P59" s="77">
        <v>5701</v>
      </c>
      <c r="Q59" s="126"/>
      <c r="R59" s="88"/>
      <c r="S59" s="64"/>
      <c r="T59" s="64"/>
      <c r="U59" s="215"/>
      <c r="V59" s="64"/>
      <c r="W59" s="86"/>
      <c r="X59" s="85"/>
    </row>
    <row r="60" spans="1:24" x14ac:dyDescent="0.4">
      <c r="A60" s="129">
        <v>50</v>
      </c>
      <c r="B60" s="32" t="s">
        <v>4000</v>
      </c>
      <c r="C60" s="4" t="s">
        <v>3430</v>
      </c>
      <c r="D60" s="3" t="s">
        <v>2438</v>
      </c>
      <c r="E60" s="5" t="s">
        <v>3965</v>
      </c>
      <c r="F60" s="150" t="s">
        <v>2771</v>
      </c>
      <c r="G60" s="32" t="s">
        <v>3927</v>
      </c>
      <c r="H60" s="2">
        <v>0</v>
      </c>
      <c r="I60" s="179">
        <v>0</v>
      </c>
      <c r="J60" s="123">
        <v>13</v>
      </c>
      <c r="K60" s="77">
        <f t="shared" si="0"/>
        <v>52</v>
      </c>
      <c r="L60" s="77">
        <f t="shared" si="1"/>
        <v>3.6400000000000006</v>
      </c>
      <c r="M60" s="77">
        <f>52+3.64</f>
        <v>55.64</v>
      </c>
      <c r="N60" s="77">
        <v>3.64</v>
      </c>
      <c r="O60" s="131">
        <f t="shared" si="2"/>
        <v>55.64</v>
      </c>
      <c r="P60" s="77">
        <v>55.75</v>
      </c>
      <c r="Q60" s="126"/>
      <c r="R60" s="88"/>
      <c r="S60" s="64"/>
      <c r="T60" s="64"/>
      <c r="U60" s="215"/>
      <c r="V60" s="64"/>
      <c r="W60" s="86"/>
      <c r="X60" s="85"/>
    </row>
    <row r="61" spans="1:24" x14ac:dyDescent="0.4">
      <c r="A61" s="129">
        <v>51</v>
      </c>
      <c r="B61" s="32" t="s">
        <v>4000</v>
      </c>
      <c r="C61" s="4" t="s">
        <v>3431</v>
      </c>
      <c r="D61" s="3" t="s">
        <v>2437</v>
      </c>
      <c r="E61" s="5" t="s">
        <v>3839</v>
      </c>
      <c r="F61" s="150" t="s">
        <v>2769</v>
      </c>
      <c r="G61" s="3" t="s">
        <v>3927</v>
      </c>
      <c r="H61" s="33">
        <v>0</v>
      </c>
      <c r="I61" s="179">
        <v>0</v>
      </c>
      <c r="J61" s="123">
        <v>6</v>
      </c>
      <c r="K61" s="77">
        <f t="shared" si="0"/>
        <v>24</v>
      </c>
      <c r="L61" s="77">
        <f t="shared" si="1"/>
        <v>1.6800000000000002</v>
      </c>
      <c r="M61" s="77">
        <f>24+1.68</f>
        <v>25.68</v>
      </c>
      <c r="N61" s="77">
        <v>1.68</v>
      </c>
      <c r="O61" s="131">
        <f t="shared" si="2"/>
        <v>25.68</v>
      </c>
      <c r="P61" s="77">
        <v>25.75</v>
      </c>
      <c r="Q61" s="126"/>
      <c r="R61" s="88"/>
      <c r="S61" s="64"/>
      <c r="T61" s="64"/>
      <c r="U61" s="215"/>
      <c r="V61" s="64"/>
      <c r="W61" s="86"/>
      <c r="X61" s="85"/>
    </row>
    <row r="62" spans="1:24" x14ac:dyDescent="0.4">
      <c r="A62" s="129">
        <v>52</v>
      </c>
      <c r="B62" s="32" t="s">
        <v>4000</v>
      </c>
      <c r="C62" s="4" t="s">
        <v>3432</v>
      </c>
      <c r="D62" s="3" t="s">
        <v>2435</v>
      </c>
      <c r="E62" s="5" t="s">
        <v>2766</v>
      </c>
      <c r="F62" s="150" t="s">
        <v>2767</v>
      </c>
      <c r="G62" s="32" t="s">
        <v>3465</v>
      </c>
      <c r="H62" s="2">
        <v>239.68</v>
      </c>
      <c r="I62" s="179">
        <v>15.68</v>
      </c>
      <c r="J62" s="123">
        <v>34</v>
      </c>
      <c r="K62" s="77">
        <f t="shared" si="0"/>
        <v>136</v>
      </c>
      <c r="L62" s="77">
        <f t="shared" si="1"/>
        <v>9.5200000000000014</v>
      </c>
      <c r="M62" s="77">
        <f>136+9.52</f>
        <v>145.52000000000001</v>
      </c>
      <c r="N62" s="77">
        <v>25.2</v>
      </c>
      <c r="O62" s="131">
        <f t="shared" si="2"/>
        <v>385.2</v>
      </c>
      <c r="P62" s="77">
        <v>385.25</v>
      </c>
      <c r="Q62" s="126"/>
      <c r="R62" s="88"/>
      <c r="S62" s="64"/>
      <c r="T62" s="64"/>
      <c r="U62" s="215"/>
      <c r="V62" s="64"/>
      <c r="W62" s="86"/>
      <c r="X62" s="85"/>
    </row>
    <row r="63" spans="1:24" x14ac:dyDescent="0.4">
      <c r="A63" s="129">
        <v>53</v>
      </c>
      <c r="B63" s="32" t="s">
        <v>4000</v>
      </c>
      <c r="C63" s="4" t="s">
        <v>3433</v>
      </c>
      <c r="D63" s="3" t="s">
        <v>2434</v>
      </c>
      <c r="E63" s="15" t="s">
        <v>3837</v>
      </c>
      <c r="F63" s="31" t="s">
        <v>2765</v>
      </c>
      <c r="G63" s="32" t="s">
        <v>3927</v>
      </c>
      <c r="H63" s="33">
        <v>0</v>
      </c>
      <c r="I63" s="179">
        <v>0</v>
      </c>
      <c r="J63" s="123">
        <v>23</v>
      </c>
      <c r="K63" s="77">
        <f t="shared" si="0"/>
        <v>92</v>
      </c>
      <c r="L63" s="77">
        <f t="shared" si="1"/>
        <v>6.44</v>
      </c>
      <c r="M63" s="77">
        <f>92+6.44</f>
        <v>98.44</v>
      </c>
      <c r="N63" s="77">
        <v>6.44</v>
      </c>
      <c r="O63" s="131">
        <f t="shared" si="2"/>
        <v>98.44</v>
      </c>
      <c r="P63" s="77">
        <v>98.5</v>
      </c>
      <c r="Q63" s="126"/>
      <c r="R63" s="88"/>
      <c r="S63" s="50">
        <f>SUM(H53:H63)</f>
        <v>5602.52</v>
      </c>
      <c r="T63" s="50">
        <f>SUM(K53:K63)</f>
        <v>1960</v>
      </c>
      <c r="U63" s="214">
        <f>SUM(N53:N63)</f>
        <v>503.71999999999997</v>
      </c>
      <c r="V63" s="50">
        <f>89.88+243.96+265.36+671.96+21.4+141.24+5700.96+55.64+25.68+385.2+98.44</f>
        <v>7699.72</v>
      </c>
      <c r="W63" s="89">
        <f>SUM(P53:P63)</f>
        <v>7700.5</v>
      </c>
      <c r="X63" s="85">
        <v>7700.5</v>
      </c>
    </row>
    <row r="64" spans="1:24" x14ac:dyDescent="0.4">
      <c r="A64" s="129">
        <v>54</v>
      </c>
      <c r="B64" s="32" t="s">
        <v>4004</v>
      </c>
      <c r="C64" s="4" t="s">
        <v>3434</v>
      </c>
      <c r="D64" s="3" t="s">
        <v>2534</v>
      </c>
      <c r="E64" s="5" t="s">
        <v>3972</v>
      </c>
      <c r="F64" s="150" t="s">
        <v>2896</v>
      </c>
      <c r="G64" s="32" t="s">
        <v>3464</v>
      </c>
      <c r="H64" s="2">
        <v>620.6</v>
      </c>
      <c r="I64" s="179">
        <v>40.6</v>
      </c>
      <c r="J64" s="123">
        <v>6</v>
      </c>
      <c r="K64" s="77">
        <f t="shared" si="0"/>
        <v>24</v>
      </c>
      <c r="L64" s="77">
        <f t="shared" si="1"/>
        <v>1.6800000000000002</v>
      </c>
      <c r="M64" s="77">
        <f>24+1.68</f>
        <v>25.68</v>
      </c>
      <c r="N64" s="77">
        <v>66.28</v>
      </c>
      <c r="O64" s="131">
        <f t="shared" si="2"/>
        <v>646.28</v>
      </c>
      <c r="P64" s="77">
        <v>646.5</v>
      </c>
      <c r="Q64" s="126"/>
      <c r="R64" s="88"/>
      <c r="S64" s="64"/>
      <c r="T64" s="64"/>
      <c r="U64" s="215"/>
      <c r="V64" s="64"/>
      <c r="W64" s="86"/>
      <c r="X64" s="85"/>
    </row>
    <row r="65" spans="1:24" x14ac:dyDescent="0.4">
      <c r="A65" s="129">
        <v>55</v>
      </c>
      <c r="B65" s="32" t="s">
        <v>4004</v>
      </c>
      <c r="C65" s="4" t="s">
        <v>3435</v>
      </c>
      <c r="D65" s="3" t="s">
        <v>2535</v>
      </c>
      <c r="E65" s="5" t="s">
        <v>3973</v>
      </c>
      <c r="F65" s="150" t="s">
        <v>2898</v>
      </c>
      <c r="G65" s="32" t="s">
        <v>3465</v>
      </c>
      <c r="H65" s="2">
        <v>526.44000000000005</v>
      </c>
      <c r="I65" s="179">
        <v>34.44</v>
      </c>
      <c r="J65" s="123">
        <v>152</v>
      </c>
      <c r="K65" s="77">
        <f t="shared" si="0"/>
        <v>608</v>
      </c>
      <c r="L65" s="77">
        <f t="shared" si="1"/>
        <v>42.56</v>
      </c>
      <c r="M65" s="77">
        <f>608+42.56</f>
        <v>650.55999999999995</v>
      </c>
      <c r="N65" s="77">
        <v>77</v>
      </c>
      <c r="O65" s="131">
        <f t="shared" si="2"/>
        <v>1177</v>
      </c>
      <c r="P65" s="77">
        <v>1177</v>
      </c>
      <c r="Q65" s="126"/>
      <c r="R65" s="88"/>
      <c r="S65" s="64"/>
      <c r="T65" s="64"/>
      <c r="U65" s="215"/>
      <c r="V65" s="64"/>
      <c r="W65" s="64"/>
      <c r="X65" s="64"/>
    </row>
    <row r="66" spans="1:24" x14ac:dyDescent="0.4">
      <c r="A66" s="129">
        <v>56</v>
      </c>
      <c r="B66" s="32" t="s">
        <v>4004</v>
      </c>
      <c r="C66" s="4" t="s">
        <v>3436</v>
      </c>
      <c r="D66" s="3" t="s">
        <v>2424</v>
      </c>
      <c r="E66" s="5" t="s">
        <v>469</v>
      </c>
      <c r="F66" s="150" t="s">
        <v>2752</v>
      </c>
      <c r="G66" s="32" t="s">
        <v>3927</v>
      </c>
      <c r="H66" s="2">
        <v>0</v>
      </c>
      <c r="I66" s="179">
        <v>0</v>
      </c>
      <c r="J66" s="123">
        <v>44</v>
      </c>
      <c r="K66" s="77">
        <f t="shared" si="0"/>
        <v>176</v>
      </c>
      <c r="L66" s="77">
        <f t="shared" si="1"/>
        <v>12.32</v>
      </c>
      <c r="M66" s="77">
        <f>176+12.32</f>
        <v>188.32</v>
      </c>
      <c r="N66" s="77">
        <v>12.32</v>
      </c>
      <c r="O66" s="131">
        <f t="shared" si="2"/>
        <v>188.32</v>
      </c>
      <c r="P66" s="77">
        <v>188.5</v>
      </c>
      <c r="Q66" s="126"/>
      <c r="R66" s="88"/>
      <c r="S66" s="64"/>
      <c r="T66" s="64"/>
      <c r="U66" s="215"/>
      <c r="V66" s="64"/>
      <c r="W66" s="86"/>
      <c r="X66" s="85"/>
    </row>
    <row r="67" spans="1:24" x14ac:dyDescent="0.4">
      <c r="A67" s="129">
        <v>57</v>
      </c>
      <c r="B67" s="32" t="s">
        <v>4004</v>
      </c>
      <c r="C67" s="4" t="s">
        <v>3437</v>
      </c>
      <c r="D67" s="3" t="s">
        <v>2395</v>
      </c>
      <c r="E67" s="5" t="s">
        <v>2707</v>
      </c>
      <c r="F67" s="150" t="s">
        <v>2708</v>
      </c>
      <c r="G67" s="32" t="s">
        <v>3927</v>
      </c>
      <c r="H67" s="2">
        <v>0</v>
      </c>
      <c r="I67" s="179">
        <v>0</v>
      </c>
      <c r="J67" s="123">
        <v>281</v>
      </c>
      <c r="K67" s="77">
        <f t="shared" si="0"/>
        <v>1124</v>
      </c>
      <c r="L67" s="77">
        <f t="shared" si="1"/>
        <v>78.680000000000007</v>
      </c>
      <c r="M67" s="77">
        <f>1124+78.68</f>
        <v>1202.68</v>
      </c>
      <c r="N67" s="77">
        <v>78.680000000000007</v>
      </c>
      <c r="O67" s="131">
        <f t="shared" si="2"/>
        <v>1202.68</v>
      </c>
      <c r="P67" s="77">
        <v>1202.75</v>
      </c>
      <c r="Q67" s="126"/>
      <c r="R67" s="88"/>
      <c r="S67" s="64"/>
      <c r="T67" s="64"/>
      <c r="U67" s="215"/>
      <c r="V67" s="64"/>
      <c r="W67" s="86"/>
      <c r="X67" s="85"/>
    </row>
    <row r="68" spans="1:24" x14ac:dyDescent="0.4">
      <c r="A68" s="129">
        <v>58</v>
      </c>
      <c r="B68" s="32" t="s">
        <v>4004</v>
      </c>
      <c r="C68" s="4" t="s">
        <v>3438</v>
      </c>
      <c r="D68" s="3" t="s">
        <v>2418</v>
      </c>
      <c r="E68" s="5" t="s">
        <v>2740</v>
      </c>
      <c r="F68" s="5" t="s">
        <v>2741</v>
      </c>
      <c r="G68" s="148" t="s">
        <v>18</v>
      </c>
      <c r="H68" s="78">
        <v>0</v>
      </c>
      <c r="I68" s="179">
        <v>0</v>
      </c>
      <c r="J68" s="123">
        <v>39</v>
      </c>
      <c r="K68" s="77">
        <f t="shared" si="0"/>
        <v>156</v>
      </c>
      <c r="L68" s="77">
        <f t="shared" si="1"/>
        <v>10.920000000000002</v>
      </c>
      <c r="M68" s="77">
        <f>156+10.92</f>
        <v>166.92</v>
      </c>
      <c r="N68" s="77">
        <v>10.92</v>
      </c>
      <c r="O68" s="131">
        <f t="shared" si="2"/>
        <v>166.92000000000002</v>
      </c>
      <c r="P68" s="77">
        <v>167</v>
      </c>
      <c r="Q68" s="126"/>
      <c r="R68" s="88"/>
      <c r="S68" s="64"/>
      <c r="T68" s="64"/>
      <c r="U68" s="215"/>
      <c r="V68" s="64"/>
      <c r="W68" s="86"/>
      <c r="X68" s="85"/>
    </row>
    <row r="69" spans="1:24" x14ac:dyDescent="0.4">
      <c r="A69" s="129">
        <v>59</v>
      </c>
      <c r="B69" s="32" t="s">
        <v>4004</v>
      </c>
      <c r="C69" s="4" t="s">
        <v>3439</v>
      </c>
      <c r="D69" s="3" t="s">
        <v>2512</v>
      </c>
      <c r="E69" s="5" t="s">
        <v>2864</v>
      </c>
      <c r="F69" s="150" t="s">
        <v>2865</v>
      </c>
      <c r="G69" s="32" t="s">
        <v>3927</v>
      </c>
      <c r="H69" s="2">
        <v>0</v>
      </c>
      <c r="I69" s="179">
        <v>0</v>
      </c>
      <c r="J69" s="123">
        <v>10</v>
      </c>
      <c r="K69" s="77">
        <f t="shared" si="0"/>
        <v>40</v>
      </c>
      <c r="L69" s="77">
        <f t="shared" si="1"/>
        <v>2.8000000000000003</v>
      </c>
      <c r="M69" s="77">
        <f>40+2.8</f>
        <v>42.8</v>
      </c>
      <c r="N69" s="77">
        <v>2.8</v>
      </c>
      <c r="O69" s="131">
        <f t="shared" si="2"/>
        <v>42.8</v>
      </c>
      <c r="P69" s="77">
        <v>43</v>
      </c>
      <c r="Q69" s="126"/>
      <c r="R69" s="88"/>
      <c r="S69" s="50">
        <f>SUM(H64:H69)</f>
        <v>1147.04</v>
      </c>
      <c r="T69" s="50">
        <f>SUM(K64:K69)</f>
        <v>2128</v>
      </c>
      <c r="U69" s="214">
        <f>SUM(N64:N69)</f>
        <v>248</v>
      </c>
      <c r="V69" s="50">
        <f>646.28+1177+188.32+1202.68+166.92+42.8</f>
        <v>3424</v>
      </c>
      <c r="W69" s="89">
        <f>SUM(P64:P69)</f>
        <v>3424.75</v>
      </c>
      <c r="X69" s="85">
        <v>3424.75</v>
      </c>
    </row>
    <row r="70" spans="1:24" x14ac:dyDescent="0.4">
      <c r="A70" s="129">
        <v>60</v>
      </c>
      <c r="B70" s="32" t="s">
        <v>4005</v>
      </c>
      <c r="C70" s="4" t="s">
        <v>3440</v>
      </c>
      <c r="D70" s="3" t="s">
        <v>2387</v>
      </c>
      <c r="E70" s="5" t="s">
        <v>2692</v>
      </c>
      <c r="F70" s="150" t="s">
        <v>2693</v>
      </c>
      <c r="G70" s="32" t="s">
        <v>3927</v>
      </c>
      <c r="H70" s="2">
        <v>0</v>
      </c>
      <c r="I70" s="179">
        <v>0</v>
      </c>
      <c r="J70" s="123">
        <v>11</v>
      </c>
      <c r="K70" s="77">
        <f t="shared" ref="K70:K96" si="3">SUM(J70*4)</f>
        <v>44</v>
      </c>
      <c r="L70" s="77">
        <f t="shared" ref="L70:L94" si="4">SUM(K70*7%)</f>
        <v>3.08</v>
      </c>
      <c r="M70" s="77">
        <f>44+3.08</f>
        <v>47.08</v>
      </c>
      <c r="N70" s="77">
        <v>3.08</v>
      </c>
      <c r="O70" s="131">
        <f t="shared" ref="O70:O96" si="5">SUM(H70+K70+L70)</f>
        <v>47.08</v>
      </c>
      <c r="P70" s="77">
        <v>47.25</v>
      </c>
      <c r="Q70" s="126"/>
      <c r="R70" s="88"/>
      <c r="S70" s="64"/>
      <c r="T70" s="64"/>
      <c r="U70" s="215"/>
      <c r="V70" s="64"/>
      <c r="W70" s="86"/>
      <c r="X70" s="85"/>
    </row>
    <row r="71" spans="1:24" x14ac:dyDescent="0.4">
      <c r="A71" s="129">
        <v>61</v>
      </c>
      <c r="B71" s="32" t="s">
        <v>4005</v>
      </c>
      <c r="C71" s="4" t="s">
        <v>3441</v>
      </c>
      <c r="D71" s="3" t="s">
        <v>2469</v>
      </c>
      <c r="E71" s="5" t="s">
        <v>3797</v>
      </c>
      <c r="F71" s="150" t="s">
        <v>2815</v>
      </c>
      <c r="G71" s="32" t="s">
        <v>3927</v>
      </c>
      <c r="H71" s="2">
        <v>0</v>
      </c>
      <c r="I71" s="179">
        <v>0</v>
      </c>
      <c r="J71" s="123">
        <v>10</v>
      </c>
      <c r="K71" s="77">
        <f t="shared" si="3"/>
        <v>40</v>
      </c>
      <c r="L71" s="77">
        <f t="shared" si="4"/>
        <v>2.8000000000000003</v>
      </c>
      <c r="M71" s="77">
        <f>40+2.8</f>
        <v>42.8</v>
      </c>
      <c r="N71" s="77">
        <v>2.8</v>
      </c>
      <c r="O71" s="131">
        <f t="shared" si="5"/>
        <v>42.8</v>
      </c>
      <c r="P71" s="77">
        <v>43</v>
      </c>
      <c r="Q71" s="126"/>
      <c r="R71" s="88"/>
      <c r="S71" s="64"/>
      <c r="T71" s="64"/>
      <c r="U71" s="215"/>
      <c r="V71" s="64"/>
      <c r="W71" s="86"/>
      <c r="X71" s="85"/>
    </row>
    <row r="72" spans="1:24" x14ac:dyDescent="0.4">
      <c r="A72" s="129">
        <v>62</v>
      </c>
      <c r="B72" s="32" t="s">
        <v>4005</v>
      </c>
      <c r="C72" s="4" t="s">
        <v>3442</v>
      </c>
      <c r="D72" s="3" t="s">
        <v>2473</v>
      </c>
      <c r="E72" s="5" t="s">
        <v>974</v>
      </c>
      <c r="F72" s="150" t="s">
        <v>2820</v>
      </c>
      <c r="G72" s="32" t="s">
        <v>3464</v>
      </c>
      <c r="H72" s="2">
        <v>393.76</v>
      </c>
      <c r="I72" s="179">
        <v>25.76</v>
      </c>
      <c r="J72" s="123">
        <v>12</v>
      </c>
      <c r="K72" s="77">
        <f t="shared" si="3"/>
        <v>48</v>
      </c>
      <c r="L72" s="77">
        <f t="shared" si="4"/>
        <v>3.3600000000000003</v>
      </c>
      <c r="M72" s="77">
        <f>48+3.36</f>
        <v>51.36</v>
      </c>
      <c r="N72" s="77">
        <v>29.12</v>
      </c>
      <c r="O72" s="131">
        <f t="shared" si="5"/>
        <v>445.12</v>
      </c>
      <c r="P72" s="77">
        <v>445.25</v>
      </c>
      <c r="Q72" s="126"/>
      <c r="R72" s="88"/>
      <c r="S72" s="64"/>
      <c r="T72" s="64"/>
      <c r="U72" s="215"/>
      <c r="V72" s="64"/>
      <c r="W72" s="86"/>
      <c r="X72" s="85"/>
    </row>
    <row r="73" spans="1:24" x14ac:dyDescent="0.4">
      <c r="A73" s="129">
        <v>63</v>
      </c>
      <c r="B73" s="32" t="s">
        <v>4005</v>
      </c>
      <c r="C73" s="4" t="s">
        <v>3443</v>
      </c>
      <c r="D73" s="3" t="s">
        <v>2543</v>
      </c>
      <c r="E73" s="5" t="s">
        <v>1391</v>
      </c>
      <c r="F73" s="150" t="s">
        <v>2910</v>
      </c>
      <c r="G73" s="32" t="s">
        <v>3927</v>
      </c>
      <c r="H73" s="2">
        <v>0</v>
      </c>
      <c r="I73" s="179">
        <v>0</v>
      </c>
      <c r="J73" s="123">
        <v>3</v>
      </c>
      <c r="K73" s="77">
        <f t="shared" si="3"/>
        <v>12</v>
      </c>
      <c r="L73" s="77">
        <f t="shared" si="4"/>
        <v>0.84000000000000008</v>
      </c>
      <c r="M73" s="77">
        <f>12+0.84</f>
        <v>12.84</v>
      </c>
      <c r="N73" s="77">
        <v>0.84</v>
      </c>
      <c r="O73" s="131">
        <f t="shared" si="5"/>
        <v>12.84</v>
      </c>
      <c r="P73" s="77">
        <v>13</v>
      </c>
      <c r="Q73" s="126"/>
      <c r="R73" s="88"/>
      <c r="S73" s="50">
        <f>SUM(H70:H73)</f>
        <v>393.76</v>
      </c>
      <c r="T73" s="50">
        <f>SUM(K70:K73)</f>
        <v>144</v>
      </c>
      <c r="U73" s="214">
        <f>SUM(N70:N73)</f>
        <v>35.840000000000003</v>
      </c>
      <c r="V73" s="50">
        <f>47.08+42.8+445.12+12.84</f>
        <v>547.84</v>
      </c>
      <c r="W73" s="89">
        <f>SUM(P70:P73)</f>
        <v>548.5</v>
      </c>
      <c r="X73" s="85">
        <v>548.5</v>
      </c>
    </row>
    <row r="74" spans="1:24" x14ac:dyDescent="0.4">
      <c r="A74" s="129">
        <v>64</v>
      </c>
      <c r="B74" s="32" t="s">
        <v>4006</v>
      </c>
      <c r="C74" s="4" t="s">
        <v>3444</v>
      </c>
      <c r="D74" s="3" t="s">
        <v>2413</v>
      </c>
      <c r="E74" s="5" t="s">
        <v>680</v>
      </c>
      <c r="F74" s="150" t="s">
        <v>2733</v>
      </c>
      <c r="G74" s="32" t="s">
        <v>3927</v>
      </c>
      <c r="H74" s="2">
        <v>0</v>
      </c>
      <c r="I74" s="179">
        <v>0</v>
      </c>
      <c r="J74" s="123">
        <v>11</v>
      </c>
      <c r="K74" s="77">
        <f t="shared" si="3"/>
        <v>44</v>
      </c>
      <c r="L74" s="77">
        <f t="shared" si="4"/>
        <v>3.08</v>
      </c>
      <c r="M74" s="77">
        <f>44+3.08</f>
        <v>47.08</v>
      </c>
      <c r="N74" s="77">
        <v>3.08</v>
      </c>
      <c r="O74" s="131">
        <f t="shared" si="5"/>
        <v>47.08</v>
      </c>
      <c r="P74" s="77">
        <v>47.25</v>
      </c>
      <c r="Q74" s="126"/>
      <c r="R74" s="69"/>
      <c r="S74" s="50">
        <f>SUM(H74)</f>
        <v>0</v>
      </c>
      <c r="T74" s="50">
        <f>SUM(K74)</f>
        <v>44</v>
      </c>
      <c r="U74" s="214">
        <f>SUM(N74)</f>
        <v>3.08</v>
      </c>
      <c r="V74" s="50">
        <v>47.08</v>
      </c>
      <c r="W74" s="89">
        <f>SUM(P74)</f>
        <v>47.25</v>
      </c>
      <c r="X74" s="85">
        <v>47.25</v>
      </c>
    </row>
    <row r="75" spans="1:24" x14ac:dyDescent="0.4">
      <c r="A75" s="129">
        <v>65</v>
      </c>
      <c r="B75" s="32" t="s">
        <v>4063</v>
      </c>
      <c r="C75" s="4" t="s">
        <v>3445</v>
      </c>
      <c r="D75" s="3" t="s">
        <v>2394</v>
      </c>
      <c r="E75" s="5" t="s">
        <v>1580</v>
      </c>
      <c r="F75" s="150" t="s">
        <v>2706</v>
      </c>
      <c r="G75" s="32" t="s">
        <v>3927</v>
      </c>
      <c r="H75" s="2">
        <v>0</v>
      </c>
      <c r="I75" s="179">
        <v>0</v>
      </c>
      <c r="J75" s="123">
        <v>36</v>
      </c>
      <c r="K75" s="77">
        <f t="shared" si="3"/>
        <v>144</v>
      </c>
      <c r="L75" s="77">
        <f t="shared" si="4"/>
        <v>10.080000000000002</v>
      </c>
      <c r="M75" s="77">
        <f>144+10.08</f>
        <v>154.08000000000001</v>
      </c>
      <c r="N75" s="77">
        <v>10.08</v>
      </c>
      <c r="O75" s="131">
        <f t="shared" si="5"/>
        <v>154.08000000000001</v>
      </c>
      <c r="P75" s="77">
        <v>154.25</v>
      </c>
      <c r="Q75" s="126"/>
      <c r="R75" s="69"/>
      <c r="S75" s="64"/>
      <c r="T75" s="64"/>
      <c r="U75" s="215"/>
      <c r="V75" s="64"/>
      <c r="W75" s="86"/>
      <c r="X75" s="85"/>
    </row>
    <row r="76" spans="1:24" x14ac:dyDescent="0.4">
      <c r="A76" s="129">
        <v>66</v>
      </c>
      <c r="B76" s="32" t="s">
        <v>4063</v>
      </c>
      <c r="C76" s="4" t="s">
        <v>3446</v>
      </c>
      <c r="D76" s="3" t="s">
        <v>2483</v>
      </c>
      <c r="E76" s="5" t="s">
        <v>3833</v>
      </c>
      <c r="F76" s="150" t="s">
        <v>2830</v>
      </c>
      <c r="G76" s="32" t="s">
        <v>3465</v>
      </c>
      <c r="H76" s="2">
        <v>59.92</v>
      </c>
      <c r="I76" s="179">
        <v>3.92</v>
      </c>
      <c r="J76" s="123">
        <v>14</v>
      </c>
      <c r="K76" s="77">
        <f t="shared" si="3"/>
        <v>56</v>
      </c>
      <c r="L76" s="77">
        <f t="shared" si="4"/>
        <v>3.9200000000000004</v>
      </c>
      <c r="M76" s="77">
        <f>56+3.92</f>
        <v>59.92</v>
      </c>
      <c r="N76" s="77">
        <v>7.84</v>
      </c>
      <c r="O76" s="131">
        <f t="shared" si="5"/>
        <v>119.84</v>
      </c>
      <c r="P76" s="77">
        <v>120</v>
      </c>
      <c r="Q76" s="126"/>
      <c r="R76" s="69"/>
      <c r="S76" s="64"/>
      <c r="T76" s="64"/>
      <c r="U76" s="215"/>
      <c r="V76" s="64"/>
      <c r="W76" s="86"/>
      <c r="X76" s="85"/>
    </row>
    <row r="77" spans="1:24" x14ac:dyDescent="0.4">
      <c r="A77" s="129">
        <v>67</v>
      </c>
      <c r="B77" s="32" t="s">
        <v>4063</v>
      </c>
      <c r="C77" s="4" t="s">
        <v>3447</v>
      </c>
      <c r="D77" s="3" t="s">
        <v>2371</v>
      </c>
      <c r="E77" s="5" t="s">
        <v>2665</v>
      </c>
      <c r="F77" s="150" t="s">
        <v>2666</v>
      </c>
      <c r="G77" s="32" t="s">
        <v>3927</v>
      </c>
      <c r="H77" s="2">
        <v>0</v>
      </c>
      <c r="I77" s="179">
        <v>0</v>
      </c>
      <c r="J77" s="123">
        <v>32</v>
      </c>
      <c r="K77" s="77">
        <f t="shared" si="3"/>
        <v>128</v>
      </c>
      <c r="L77" s="77">
        <f t="shared" si="4"/>
        <v>8.9600000000000009</v>
      </c>
      <c r="M77" s="77">
        <f>128+8.96</f>
        <v>136.96</v>
      </c>
      <c r="N77" s="77">
        <v>8.9600000000000009</v>
      </c>
      <c r="O77" s="131">
        <f t="shared" si="5"/>
        <v>136.96</v>
      </c>
      <c r="P77" s="77">
        <v>137</v>
      </c>
      <c r="Q77" s="126"/>
      <c r="R77" s="69"/>
      <c r="S77" s="64"/>
      <c r="T77" s="64"/>
      <c r="U77" s="215"/>
      <c r="V77" s="64"/>
      <c r="W77" s="86"/>
      <c r="X77" s="85"/>
    </row>
    <row r="78" spans="1:24" x14ac:dyDescent="0.4">
      <c r="A78" s="129">
        <v>68</v>
      </c>
      <c r="B78" s="32" t="s">
        <v>4063</v>
      </c>
      <c r="C78" s="4" t="s">
        <v>3448</v>
      </c>
      <c r="D78" s="3" t="s">
        <v>2389</v>
      </c>
      <c r="E78" s="5" t="s">
        <v>2696</v>
      </c>
      <c r="F78" s="150" t="s">
        <v>2697</v>
      </c>
      <c r="G78" s="32" t="s">
        <v>3465</v>
      </c>
      <c r="H78" s="2">
        <v>402.32</v>
      </c>
      <c r="I78" s="179">
        <v>26.32</v>
      </c>
      <c r="J78" s="123">
        <v>80</v>
      </c>
      <c r="K78" s="77">
        <f t="shared" si="3"/>
        <v>320</v>
      </c>
      <c r="L78" s="77">
        <f t="shared" si="4"/>
        <v>22.400000000000002</v>
      </c>
      <c r="M78" s="77">
        <f>320+22.4</f>
        <v>342.4</v>
      </c>
      <c r="N78" s="77">
        <v>48.72</v>
      </c>
      <c r="O78" s="131">
        <f t="shared" si="5"/>
        <v>744.71999999999991</v>
      </c>
      <c r="P78" s="77">
        <v>744.75</v>
      </c>
      <c r="Q78" s="126"/>
      <c r="R78" s="69"/>
      <c r="S78" s="64"/>
      <c r="T78" s="64"/>
      <c r="U78" s="215"/>
      <c r="V78" s="64"/>
      <c r="W78" s="86"/>
      <c r="X78" s="85"/>
    </row>
    <row r="79" spans="1:24" x14ac:dyDescent="0.4">
      <c r="A79" s="129">
        <v>69</v>
      </c>
      <c r="B79" s="32" t="s">
        <v>4063</v>
      </c>
      <c r="C79" s="4" t="s">
        <v>3449</v>
      </c>
      <c r="D79" s="3" t="s">
        <v>2642</v>
      </c>
      <c r="E79" s="5" t="s">
        <v>3053</v>
      </c>
      <c r="F79" s="150" t="s">
        <v>3054</v>
      </c>
      <c r="G79" s="32" t="s">
        <v>3927</v>
      </c>
      <c r="H79" s="2">
        <v>0</v>
      </c>
      <c r="I79" s="179">
        <v>0</v>
      </c>
      <c r="J79" s="123">
        <v>4</v>
      </c>
      <c r="K79" s="77">
        <f t="shared" si="3"/>
        <v>16</v>
      </c>
      <c r="L79" s="77">
        <f t="shared" si="4"/>
        <v>1.1200000000000001</v>
      </c>
      <c r="M79" s="77">
        <f>16+1.12</f>
        <v>17.12</v>
      </c>
      <c r="N79" s="77">
        <v>1.1200000000000001</v>
      </c>
      <c r="O79" s="131">
        <f t="shared" si="5"/>
        <v>17.12</v>
      </c>
      <c r="P79" s="77">
        <v>17.25</v>
      </c>
      <c r="Q79" s="126"/>
      <c r="R79" s="69"/>
      <c r="S79" s="64"/>
      <c r="T79" s="64"/>
      <c r="U79" s="215"/>
      <c r="V79" s="64"/>
      <c r="W79" s="86"/>
      <c r="X79" s="85"/>
    </row>
    <row r="80" spans="1:24" x14ac:dyDescent="0.4">
      <c r="A80" s="129">
        <v>70</v>
      </c>
      <c r="B80" s="32" t="s">
        <v>4063</v>
      </c>
      <c r="C80" s="4" t="s">
        <v>3450</v>
      </c>
      <c r="D80" s="3" t="s">
        <v>2500</v>
      </c>
      <c r="E80" s="15" t="s">
        <v>3952</v>
      </c>
      <c r="F80" s="1" t="s">
        <v>2848</v>
      </c>
      <c r="G80" s="3" t="s">
        <v>3465</v>
      </c>
      <c r="H80" s="33">
        <v>132.68</v>
      </c>
      <c r="I80" s="179">
        <v>8.68</v>
      </c>
      <c r="J80" s="123">
        <v>35</v>
      </c>
      <c r="K80" s="77">
        <f t="shared" si="3"/>
        <v>140</v>
      </c>
      <c r="L80" s="77">
        <f t="shared" si="4"/>
        <v>9.8000000000000007</v>
      </c>
      <c r="M80" s="77">
        <f>140+9.8</f>
        <v>149.80000000000001</v>
      </c>
      <c r="N80" s="77">
        <v>18.48</v>
      </c>
      <c r="O80" s="131">
        <f t="shared" si="5"/>
        <v>282.48</v>
      </c>
      <c r="P80" s="77">
        <v>282.5</v>
      </c>
      <c r="Q80" s="126"/>
      <c r="R80" s="69"/>
      <c r="S80" s="64"/>
      <c r="T80" s="64"/>
      <c r="U80" s="215"/>
      <c r="V80" s="64"/>
      <c r="W80" s="86"/>
      <c r="X80" s="85"/>
    </row>
    <row r="81" spans="1:24" x14ac:dyDescent="0.4">
      <c r="A81" s="129">
        <v>71</v>
      </c>
      <c r="B81" s="32" t="s">
        <v>4063</v>
      </c>
      <c r="C81" s="4" t="s">
        <v>3451</v>
      </c>
      <c r="D81" s="3" t="s">
        <v>2409</v>
      </c>
      <c r="E81" s="5" t="s">
        <v>3111</v>
      </c>
      <c r="F81" s="150" t="s">
        <v>3112</v>
      </c>
      <c r="G81" s="32" t="s">
        <v>3927</v>
      </c>
      <c r="H81" s="2">
        <v>0</v>
      </c>
      <c r="I81" s="179">
        <v>0</v>
      </c>
      <c r="J81" s="123">
        <v>628</v>
      </c>
      <c r="K81" s="77">
        <f t="shared" si="3"/>
        <v>2512</v>
      </c>
      <c r="L81" s="77">
        <f t="shared" si="4"/>
        <v>175.84</v>
      </c>
      <c r="M81" s="77">
        <f>2512+175.84</f>
        <v>2687.84</v>
      </c>
      <c r="N81" s="77">
        <v>175.84</v>
      </c>
      <c r="O81" s="131">
        <f t="shared" si="5"/>
        <v>2687.84</v>
      </c>
      <c r="P81" s="77">
        <v>2687.84</v>
      </c>
      <c r="Q81" s="126" t="s">
        <v>4071</v>
      </c>
      <c r="R81" s="69"/>
      <c r="S81" s="50">
        <f>SUM(H75:H81)</f>
        <v>594.92000000000007</v>
      </c>
      <c r="T81" s="50">
        <f>SUM(K75:K81)</f>
        <v>3316</v>
      </c>
      <c r="U81" s="214">
        <f>SUM(N75:N81)</f>
        <v>271.04000000000002</v>
      </c>
      <c r="V81" s="50">
        <f>154.08+119.84+136.96+744.72+17.12+282.48+2687.84</f>
        <v>4143.04</v>
      </c>
      <c r="W81" s="89">
        <f>SUM(P75:P81)</f>
        <v>4143.59</v>
      </c>
      <c r="X81" s="85">
        <v>4143.59</v>
      </c>
    </row>
    <row r="82" spans="1:24" x14ac:dyDescent="0.4">
      <c r="A82" s="129">
        <v>72</v>
      </c>
      <c r="B82" s="32" t="s">
        <v>4064</v>
      </c>
      <c r="C82" s="4" t="s">
        <v>3452</v>
      </c>
      <c r="D82" s="3" t="s">
        <v>2396</v>
      </c>
      <c r="E82" s="5" t="s">
        <v>2709</v>
      </c>
      <c r="F82" s="150" t="s">
        <v>3989</v>
      </c>
      <c r="G82" s="32" t="s">
        <v>18</v>
      </c>
      <c r="H82" s="2">
        <v>0</v>
      </c>
      <c r="I82" s="179">
        <v>0</v>
      </c>
      <c r="J82" s="123">
        <v>274</v>
      </c>
      <c r="K82" s="77">
        <f t="shared" si="3"/>
        <v>1096</v>
      </c>
      <c r="L82" s="77">
        <f t="shared" si="4"/>
        <v>76.720000000000013</v>
      </c>
      <c r="M82" s="77">
        <f>1096+76.72</f>
        <v>1172.72</v>
      </c>
      <c r="N82" s="77">
        <v>122.64</v>
      </c>
      <c r="O82" s="131">
        <f t="shared" si="5"/>
        <v>1172.72</v>
      </c>
      <c r="P82" s="77">
        <v>1172.75</v>
      </c>
      <c r="Q82" s="126"/>
      <c r="R82" s="69"/>
      <c r="S82" s="64"/>
      <c r="T82" s="64"/>
      <c r="U82" s="215"/>
      <c r="V82" s="64"/>
      <c r="W82" s="86"/>
      <c r="X82" s="85"/>
    </row>
    <row r="83" spans="1:24" x14ac:dyDescent="0.4">
      <c r="A83" s="129">
        <v>73</v>
      </c>
      <c r="B83" s="32" t="s">
        <v>4064</v>
      </c>
      <c r="C83" s="4" t="s">
        <v>3453</v>
      </c>
      <c r="D83" s="3" t="s">
        <v>2548</v>
      </c>
      <c r="E83" s="5" t="s">
        <v>3102</v>
      </c>
      <c r="F83" s="150" t="s">
        <v>2917</v>
      </c>
      <c r="G83" s="32" t="s">
        <v>3927</v>
      </c>
      <c r="H83" s="2">
        <v>0</v>
      </c>
      <c r="I83" s="179">
        <v>0</v>
      </c>
      <c r="J83" s="123">
        <v>31</v>
      </c>
      <c r="K83" s="77">
        <f t="shared" si="3"/>
        <v>124</v>
      </c>
      <c r="L83" s="77">
        <f t="shared" si="4"/>
        <v>8.6800000000000015</v>
      </c>
      <c r="M83" s="77">
        <f>124+8.68</f>
        <v>132.68</v>
      </c>
      <c r="N83" s="77">
        <v>8.68</v>
      </c>
      <c r="O83" s="131">
        <f t="shared" si="5"/>
        <v>132.68</v>
      </c>
      <c r="P83" s="77">
        <v>132.75</v>
      </c>
      <c r="Q83" s="126"/>
      <c r="R83" s="69"/>
      <c r="S83" s="64"/>
      <c r="T83" s="64"/>
      <c r="U83" s="215"/>
      <c r="V83" s="64"/>
      <c r="W83" s="86"/>
      <c r="X83" s="85"/>
    </row>
    <row r="84" spans="1:24" x14ac:dyDescent="0.4">
      <c r="A84" s="129">
        <v>74</v>
      </c>
      <c r="B84" s="32" t="s">
        <v>4064</v>
      </c>
      <c r="C84" s="4" t="s">
        <v>3454</v>
      </c>
      <c r="D84" s="3" t="s">
        <v>2549</v>
      </c>
      <c r="E84" s="5" t="s">
        <v>3102</v>
      </c>
      <c r="F84" s="150" t="s">
        <v>2918</v>
      </c>
      <c r="G84" s="32" t="s">
        <v>3927</v>
      </c>
      <c r="H84" s="2">
        <v>0</v>
      </c>
      <c r="I84" s="179">
        <v>0</v>
      </c>
      <c r="J84" s="123">
        <v>40</v>
      </c>
      <c r="K84" s="77">
        <f t="shared" si="3"/>
        <v>160</v>
      </c>
      <c r="L84" s="77">
        <f t="shared" si="4"/>
        <v>11.200000000000001</v>
      </c>
      <c r="M84" s="77">
        <f>160+11.2</f>
        <v>171.2</v>
      </c>
      <c r="N84" s="77">
        <v>11.2</v>
      </c>
      <c r="O84" s="131">
        <f t="shared" si="5"/>
        <v>171.2</v>
      </c>
      <c r="P84" s="77">
        <v>171.25</v>
      </c>
      <c r="Q84" s="126"/>
      <c r="R84" s="69"/>
      <c r="S84" s="64"/>
      <c r="T84" s="64"/>
      <c r="U84" s="215"/>
      <c r="V84" s="64"/>
      <c r="W84" s="86"/>
      <c r="X84" s="85"/>
    </row>
    <row r="85" spans="1:24" x14ac:dyDescent="0.4">
      <c r="A85" s="129">
        <v>75</v>
      </c>
      <c r="B85" s="32" t="s">
        <v>4064</v>
      </c>
      <c r="C85" s="4" t="s">
        <v>3455</v>
      </c>
      <c r="D85" s="3" t="s">
        <v>2510</v>
      </c>
      <c r="E85" s="5" t="s">
        <v>2862</v>
      </c>
      <c r="F85" s="150" t="s">
        <v>2863</v>
      </c>
      <c r="G85" s="32" t="s">
        <v>3927</v>
      </c>
      <c r="H85" s="2">
        <v>0</v>
      </c>
      <c r="I85" s="179">
        <v>0</v>
      </c>
      <c r="J85" s="123">
        <v>45</v>
      </c>
      <c r="K85" s="77">
        <f t="shared" si="3"/>
        <v>180</v>
      </c>
      <c r="L85" s="77">
        <f t="shared" si="4"/>
        <v>12.600000000000001</v>
      </c>
      <c r="M85" s="77">
        <f>180+12.6</f>
        <v>192.6</v>
      </c>
      <c r="N85" s="77">
        <v>12.6</v>
      </c>
      <c r="O85" s="131">
        <f t="shared" si="5"/>
        <v>192.6</v>
      </c>
      <c r="P85" s="77">
        <v>192.75</v>
      </c>
      <c r="Q85" s="126"/>
      <c r="R85" s="69"/>
      <c r="S85" s="64"/>
      <c r="T85" s="64"/>
      <c r="U85" s="215"/>
      <c r="V85" s="64"/>
      <c r="W85" s="86"/>
      <c r="X85" s="85"/>
    </row>
    <row r="86" spans="1:24" x14ac:dyDescent="0.4">
      <c r="A86" s="129">
        <v>76</v>
      </c>
      <c r="B86" s="32" t="s">
        <v>4064</v>
      </c>
      <c r="C86" s="4" t="s">
        <v>3456</v>
      </c>
      <c r="D86" s="3" t="s">
        <v>2509</v>
      </c>
      <c r="E86" s="5" t="s">
        <v>2861</v>
      </c>
      <c r="F86" s="150" t="s">
        <v>1533</v>
      </c>
      <c r="G86" s="32" t="s">
        <v>3927</v>
      </c>
      <c r="H86" s="2">
        <v>0</v>
      </c>
      <c r="I86" s="179">
        <v>0</v>
      </c>
      <c r="J86" s="123">
        <v>16</v>
      </c>
      <c r="K86" s="77">
        <f t="shared" si="3"/>
        <v>64</v>
      </c>
      <c r="L86" s="77">
        <f t="shared" si="4"/>
        <v>4.4800000000000004</v>
      </c>
      <c r="M86" s="77">
        <f>64+4.48</f>
        <v>68.48</v>
      </c>
      <c r="N86" s="77">
        <v>4.4800000000000004</v>
      </c>
      <c r="O86" s="131">
        <f t="shared" si="5"/>
        <v>68.48</v>
      </c>
      <c r="P86" s="77">
        <v>68.5</v>
      </c>
      <c r="Q86" s="126"/>
      <c r="R86" s="69"/>
      <c r="S86" s="64"/>
      <c r="T86" s="64"/>
      <c r="U86" s="215"/>
      <c r="V86" s="64"/>
      <c r="W86" s="86"/>
      <c r="X86" s="85"/>
    </row>
    <row r="87" spans="1:24" x14ac:dyDescent="0.4">
      <c r="A87" s="129">
        <v>77</v>
      </c>
      <c r="B87" s="32" t="s">
        <v>4064</v>
      </c>
      <c r="C87" s="4" t="s">
        <v>3457</v>
      </c>
      <c r="D87" s="3" t="s">
        <v>2587</v>
      </c>
      <c r="E87" s="5" t="s">
        <v>2965</v>
      </c>
      <c r="F87" s="150" t="s">
        <v>2966</v>
      </c>
      <c r="G87" s="32" t="s">
        <v>3927</v>
      </c>
      <c r="H87" s="2">
        <v>0</v>
      </c>
      <c r="I87" s="179">
        <v>0</v>
      </c>
      <c r="J87" s="123">
        <v>20</v>
      </c>
      <c r="K87" s="77">
        <f t="shared" si="3"/>
        <v>80</v>
      </c>
      <c r="L87" s="77">
        <f t="shared" si="4"/>
        <v>5.6000000000000005</v>
      </c>
      <c r="M87" s="77">
        <f>80+5.6</f>
        <v>85.6</v>
      </c>
      <c r="N87" s="77">
        <v>5.6</v>
      </c>
      <c r="O87" s="131">
        <f t="shared" si="5"/>
        <v>85.6</v>
      </c>
      <c r="P87" s="77">
        <v>85.75</v>
      </c>
      <c r="Q87" s="126"/>
      <c r="R87" s="69"/>
      <c r="S87" s="64"/>
      <c r="T87" s="64"/>
      <c r="U87" s="215"/>
      <c r="V87" s="64"/>
      <c r="W87" s="86"/>
      <c r="X87" s="85"/>
    </row>
    <row r="88" spans="1:24" x14ac:dyDescent="0.4">
      <c r="A88" s="129">
        <v>78</v>
      </c>
      <c r="B88" s="32" t="s">
        <v>4064</v>
      </c>
      <c r="C88" s="4" t="s">
        <v>3458</v>
      </c>
      <c r="D88" s="3" t="s">
        <v>2592</v>
      </c>
      <c r="E88" s="5" t="s">
        <v>2975</v>
      </c>
      <c r="F88" s="150" t="s">
        <v>2957</v>
      </c>
      <c r="G88" s="32" t="s">
        <v>4066</v>
      </c>
      <c r="H88" s="2">
        <v>624.88</v>
      </c>
      <c r="I88" s="179">
        <v>40.880000000000003</v>
      </c>
      <c r="J88" s="123">
        <v>22</v>
      </c>
      <c r="K88" s="77">
        <f t="shared" si="3"/>
        <v>88</v>
      </c>
      <c r="L88" s="77">
        <f t="shared" si="4"/>
        <v>6.16</v>
      </c>
      <c r="M88" s="77">
        <f>88+6.16</f>
        <v>94.16</v>
      </c>
      <c r="N88" s="77">
        <v>47.04</v>
      </c>
      <c r="O88" s="131">
        <f t="shared" si="5"/>
        <v>719.04</v>
      </c>
      <c r="P88" s="77">
        <v>719.25</v>
      </c>
      <c r="Q88" s="126"/>
      <c r="R88" s="69"/>
      <c r="S88" s="64"/>
      <c r="T88" s="64"/>
      <c r="U88" s="215"/>
      <c r="V88" s="64"/>
      <c r="W88" s="86"/>
      <c r="X88" s="85"/>
    </row>
    <row r="89" spans="1:24" x14ac:dyDescent="0.4">
      <c r="A89" s="129">
        <v>79</v>
      </c>
      <c r="B89" s="32" t="s">
        <v>4064</v>
      </c>
      <c r="C89" s="4" t="s">
        <v>3459</v>
      </c>
      <c r="D89" s="3" t="s">
        <v>2516</v>
      </c>
      <c r="E89" s="5" t="s">
        <v>3100</v>
      </c>
      <c r="F89" s="150" t="s">
        <v>2870</v>
      </c>
      <c r="G89" s="32" t="s">
        <v>3927</v>
      </c>
      <c r="H89" s="2">
        <v>0</v>
      </c>
      <c r="I89" s="179">
        <v>0</v>
      </c>
      <c r="J89" s="123">
        <v>4</v>
      </c>
      <c r="K89" s="77">
        <f t="shared" si="3"/>
        <v>16</v>
      </c>
      <c r="L89" s="77">
        <f t="shared" si="4"/>
        <v>1.1200000000000001</v>
      </c>
      <c r="M89" s="77">
        <f>16+1.12</f>
        <v>17.12</v>
      </c>
      <c r="N89" s="77">
        <v>1.1200000000000001</v>
      </c>
      <c r="O89" s="131">
        <f t="shared" si="5"/>
        <v>17.12</v>
      </c>
      <c r="P89" s="77">
        <v>17.25</v>
      </c>
      <c r="Q89" s="126"/>
      <c r="R89" s="69"/>
      <c r="S89" s="64"/>
      <c r="T89" s="64"/>
      <c r="U89" s="215"/>
      <c r="V89" s="64"/>
      <c r="W89" s="86"/>
      <c r="X89" s="85"/>
    </row>
    <row r="90" spans="1:24" x14ac:dyDescent="0.4">
      <c r="A90" s="129">
        <v>80</v>
      </c>
      <c r="B90" s="32" t="s">
        <v>4064</v>
      </c>
      <c r="C90" s="4" t="s">
        <v>3460</v>
      </c>
      <c r="D90" s="3" t="s">
        <v>2517</v>
      </c>
      <c r="E90" s="5" t="s">
        <v>3101</v>
      </c>
      <c r="F90" s="150" t="s">
        <v>2871</v>
      </c>
      <c r="G90" s="32" t="s">
        <v>3927</v>
      </c>
      <c r="H90" s="2">
        <v>0</v>
      </c>
      <c r="I90" s="179">
        <v>0</v>
      </c>
      <c r="J90" s="123">
        <v>10</v>
      </c>
      <c r="K90" s="77">
        <f t="shared" si="3"/>
        <v>40</v>
      </c>
      <c r="L90" s="77">
        <f t="shared" si="4"/>
        <v>2.8000000000000003</v>
      </c>
      <c r="M90" s="77">
        <f>40+2.8</f>
        <v>42.8</v>
      </c>
      <c r="N90" s="77">
        <v>2.8</v>
      </c>
      <c r="O90" s="131">
        <f t="shared" si="5"/>
        <v>42.8</v>
      </c>
      <c r="P90" s="77">
        <v>43</v>
      </c>
      <c r="Q90" s="126"/>
      <c r="R90" s="69"/>
      <c r="S90" s="64"/>
      <c r="T90" s="64"/>
      <c r="U90" s="215"/>
      <c r="V90" s="64"/>
      <c r="W90" s="86"/>
      <c r="X90" s="85"/>
    </row>
    <row r="91" spans="1:24" x14ac:dyDescent="0.4">
      <c r="A91" s="129">
        <v>81</v>
      </c>
      <c r="B91" s="32" t="s">
        <v>4064</v>
      </c>
      <c r="C91" s="4" t="s">
        <v>3461</v>
      </c>
      <c r="D91" s="3" t="s">
        <v>2514</v>
      </c>
      <c r="E91" s="5" t="s">
        <v>2868</v>
      </c>
      <c r="F91" s="150" t="s">
        <v>1585</v>
      </c>
      <c r="G91" s="32" t="s">
        <v>3927</v>
      </c>
      <c r="H91" s="2">
        <v>0</v>
      </c>
      <c r="I91" s="179">
        <v>0</v>
      </c>
      <c r="J91" s="123">
        <v>19</v>
      </c>
      <c r="K91" s="77">
        <f t="shared" si="3"/>
        <v>76</v>
      </c>
      <c r="L91" s="77">
        <f t="shared" si="4"/>
        <v>5.32</v>
      </c>
      <c r="M91" s="77">
        <f>76+5.32</f>
        <v>81.319999999999993</v>
      </c>
      <c r="N91" s="77">
        <v>5.32</v>
      </c>
      <c r="O91" s="131">
        <f t="shared" si="5"/>
        <v>81.319999999999993</v>
      </c>
      <c r="P91" s="77">
        <v>81.5</v>
      </c>
      <c r="Q91" s="126"/>
      <c r="R91" s="69"/>
      <c r="S91" s="64"/>
      <c r="T91" s="64"/>
      <c r="U91" s="215"/>
      <c r="V91" s="64"/>
      <c r="W91" s="86"/>
      <c r="X91" s="85"/>
    </row>
    <row r="92" spans="1:24" x14ac:dyDescent="0.4">
      <c r="A92" s="129">
        <v>82</v>
      </c>
      <c r="B92" s="32" t="s">
        <v>4064</v>
      </c>
      <c r="C92" s="4" t="s">
        <v>3462</v>
      </c>
      <c r="D92" s="3" t="s">
        <v>2515</v>
      </c>
      <c r="E92" s="5" t="s">
        <v>3099</v>
      </c>
      <c r="F92" s="150" t="s">
        <v>2869</v>
      </c>
      <c r="G92" s="32" t="s">
        <v>3927</v>
      </c>
      <c r="H92" s="2">
        <v>0</v>
      </c>
      <c r="I92" s="179">
        <v>0</v>
      </c>
      <c r="J92" s="123">
        <v>23</v>
      </c>
      <c r="K92" s="77">
        <f t="shared" si="3"/>
        <v>92</v>
      </c>
      <c r="L92" s="77">
        <f t="shared" si="4"/>
        <v>6.44</v>
      </c>
      <c r="M92" s="77">
        <f>92+6.44</f>
        <v>98.44</v>
      </c>
      <c r="N92" s="77">
        <v>6.44</v>
      </c>
      <c r="O92" s="131">
        <f t="shared" si="5"/>
        <v>98.44</v>
      </c>
      <c r="P92" s="77">
        <v>98.5</v>
      </c>
      <c r="Q92" s="126"/>
      <c r="R92" s="69"/>
      <c r="S92" s="64"/>
      <c r="T92" s="64"/>
      <c r="U92" s="215"/>
      <c r="V92" s="64"/>
      <c r="W92" s="86"/>
      <c r="X92" s="85"/>
    </row>
    <row r="93" spans="1:24" x14ac:dyDescent="0.4">
      <c r="A93" s="129">
        <v>83</v>
      </c>
      <c r="B93" s="32" t="s">
        <v>4064</v>
      </c>
      <c r="C93" s="4" t="s">
        <v>3463</v>
      </c>
      <c r="D93" s="3" t="s">
        <v>2513</v>
      </c>
      <c r="E93" s="5" t="s">
        <v>2866</v>
      </c>
      <c r="F93" s="150" t="s">
        <v>2867</v>
      </c>
      <c r="G93" s="32" t="s">
        <v>3927</v>
      </c>
      <c r="H93" s="2">
        <v>0</v>
      </c>
      <c r="I93" s="179">
        <v>0</v>
      </c>
      <c r="J93" s="123">
        <v>46</v>
      </c>
      <c r="K93" s="77">
        <f t="shared" si="3"/>
        <v>184</v>
      </c>
      <c r="L93" s="77">
        <f t="shared" si="4"/>
        <v>12.88</v>
      </c>
      <c r="M93" s="77">
        <f>184+12.88</f>
        <v>196.88</v>
      </c>
      <c r="N93" s="77">
        <v>12.88</v>
      </c>
      <c r="O93" s="131">
        <f t="shared" si="5"/>
        <v>196.88</v>
      </c>
      <c r="P93" s="77">
        <v>197</v>
      </c>
      <c r="Q93" s="126"/>
      <c r="R93" s="69"/>
      <c r="S93" s="64"/>
      <c r="T93" s="64"/>
      <c r="U93" s="215"/>
      <c r="V93" s="64"/>
      <c r="W93" s="86"/>
      <c r="X93" s="85"/>
    </row>
    <row r="94" spans="1:24" x14ac:dyDescent="0.4">
      <c r="A94" s="129">
        <v>84</v>
      </c>
      <c r="B94" s="32" t="s">
        <v>4064</v>
      </c>
      <c r="C94" s="4" t="s">
        <v>4045</v>
      </c>
      <c r="D94" s="3" t="s">
        <v>2364</v>
      </c>
      <c r="E94" s="5" t="s">
        <v>3075</v>
      </c>
      <c r="F94" s="150" t="s">
        <v>2655</v>
      </c>
      <c r="G94" s="32" t="s">
        <v>3465</v>
      </c>
      <c r="H94" s="2">
        <v>834.6</v>
      </c>
      <c r="I94" s="179">
        <v>54.6</v>
      </c>
      <c r="J94" s="123">
        <v>1437</v>
      </c>
      <c r="K94" s="77">
        <f t="shared" si="3"/>
        <v>5748</v>
      </c>
      <c r="L94" s="77">
        <f t="shared" si="4"/>
        <v>402.36</v>
      </c>
      <c r="M94" s="77">
        <f>5748+402.36</f>
        <v>6150.36</v>
      </c>
      <c r="N94" s="77">
        <v>456.96</v>
      </c>
      <c r="O94" s="131">
        <f t="shared" si="5"/>
        <v>6984.96</v>
      </c>
      <c r="P94" s="77">
        <v>6985</v>
      </c>
      <c r="Q94" s="126"/>
      <c r="R94" s="69"/>
      <c r="S94" s="64"/>
      <c r="T94" s="64"/>
      <c r="U94" s="215"/>
      <c r="V94" s="64"/>
      <c r="W94" s="86"/>
      <c r="X94" s="85"/>
    </row>
    <row r="95" spans="1:24" x14ac:dyDescent="0.4">
      <c r="A95" s="129">
        <v>85</v>
      </c>
      <c r="B95" s="32" t="s">
        <v>4064</v>
      </c>
      <c r="C95" s="4" t="s">
        <v>4046</v>
      </c>
      <c r="D95" s="3" t="s">
        <v>2574</v>
      </c>
      <c r="E95" s="5" t="s">
        <v>2948</v>
      </c>
      <c r="F95" s="150" t="s">
        <v>2949</v>
      </c>
      <c r="G95" s="32" t="s">
        <v>3927</v>
      </c>
      <c r="H95" s="2">
        <v>0</v>
      </c>
      <c r="I95" s="179">
        <v>0</v>
      </c>
      <c r="J95" s="123">
        <v>27</v>
      </c>
      <c r="K95" s="77">
        <f t="shared" si="3"/>
        <v>108</v>
      </c>
      <c r="L95" s="77">
        <f t="shared" ref="L95:L111" si="6">SUM(K95*7%)</f>
        <v>7.5600000000000005</v>
      </c>
      <c r="M95" s="77">
        <f>108+7.56</f>
        <v>115.56</v>
      </c>
      <c r="N95" s="77">
        <v>7.56</v>
      </c>
      <c r="O95" s="131">
        <f t="shared" si="5"/>
        <v>115.56</v>
      </c>
      <c r="P95" s="77">
        <v>115.75</v>
      </c>
      <c r="Q95" s="126"/>
      <c r="R95" s="69"/>
      <c r="S95" s="64"/>
      <c r="T95" s="64"/>
      <c r="U95" s="215"/>
      <c r="V95" s="64"/>
      <c r="W95" s="86"/>
      <c r="X95" s="85"/>
    </row>
    <row r="96" spans="1:24" x14ac:dyDescent="0.4">
      <c r="A96" s="129">
        <v>86</v>
      </c>
      <c r="B96" s="32" t="s">
        <v>4064</v>
      </c>
      <c r="C96" s="4" t="s">
        <v>4047</v>
      </c>
      <c r="D96" s="3" t="s">
        <v>2561</v>
      </c>
      <c r="E96" s="5" t="s">
        <v>3106</v>
      </c>
      <c r="F96" s="150" t="s">
        <v>2936</v>
      </c>
      <c r="G96" s="32" t="s">
        <v>3927</v>
      </c>
      <c r="H96" s="2">
        <v>0</v>
      </c>
      <c r="I96" s="179">
        <v>0</v>
      </c>
      <c r="J96" s="123">
        <v>27</v>
      </c>
      <c r="K96" s="77">
        <f t="shared" si="3"/>
        <v>108</v>
      </c>
      <c r="L96" s="77">
        <f t="shared" si="6"/>
        <v>7.5600000000000005</v>
      </c>
      <c r="M96" s="77">
        <f>108+7.56</f>
        <v>115.56</v>
      </c>
      <c r="N96" s="77">
        <v>7.56</v>
      </c>
      <c r="O96" s="131">
        <f t="shared" si="5"/>
        <v>115.56</v>
      </c>
      <c r="P96" s="77">
        <v>115.75</v>
      </c>
      <c r="Q96" s="126"/>
      <c r="R96" s="69"/>
      <c r="S96" s="64"/>
      <c r="T96" s="64"/>
      <c r="U96" s="215"/>
      <c r="V96" s="64"/>
      <c r="W96" s="86"/>
      <c r="X96" s="85"/>
    </row>
    <row r="97" spans="1:24" x14ac:dyDescent="0.4">
      <c r="A97" s="129">
        <v>87</v>
      </c>
      <c r="B97" s="32" t="s">
        <v>4064</v>
      </c>
      <c r="C97" s="4" t="s">
        <v>4048</v>
      </c>
      <c r="D97" s="3" t="s">
        <v>2575</v>
      </c>
      <c r="E97" s="5" t="s">
        <v>2950</v>
      </c>
      <c r="F97" s="150" t="s">
        <v>2951</v>
      </c>
      <c r="G97" s="32" t="s">
        <v>3464</v>
      </c>
      <c r="H97" s="2">
        <v>954.44</v>
      </c>
      <c r="I97" s="179">
        <v>62.44</v>
      </c>
      <c r="J97" s="123">
        <v>36</v>
      </c>
      <c r="K97" s="77">
        <f t="shared" ref="K97:K111" si="7">SUM(J97*4)</f>
        <v>144</v>
      </c>
      <c r="L97" s="77">
        <f t="shared" si="6"/>
        <v>10.080000000000002</v>
      </c>
      <c r="M97" s="77">
        <f>144+10.08</f>
        <v>154.08000000000001</v>
      </c>
      <c r="N97" s="77">
        <v>10.08</v>
      </c>
      <c r="O97" s="131">
        <f t="shared" ref="O97:O111" si="8">SUM(H97+K97+L97)</f>
        <v>1108.52</v>
      </c>
      <c r="P97" s="77">
        <v>1108.75</v>
      </c>
      <c r="Q97" s="126"/>
      <c r="R97" s="69"/>
      <c r="S97" s="50">
        <f>SUM(H82:H97)</f>
        <v>2413.92</v>
      </c>
      <c r="T97" s="50">
        <f>SUM(K82:K97)</f>
        <v>8308</v>
      </c>
      <c r="U97" s="214">
        <f>SUM(N82:N97)</f>
        <v>722.95999999999992</v>
      </c>
      <c r="V97" s="50">
        <f>1172.72+132.68+171.2+192.6+68.48+85.6+719.04+17.12+42.8+81.32+98.44+196.88+6984.96+115.56+115.56+1108.52</f>
        <v>11303.48</v>
      </c>
      <c r="W97" s="89">
        <f>SUM(P82:P97)</f>
        <v>11305.5</v>
      </c>
      <c r="X97" s="85">
        <v>11305.5</v>
      </c>
    </row>
    <row r="98" spans="1:24" x14ac:dyDescent="0.4">
      <c r="A98" s="129">
        <v>88</v>
      </c>
      <c r="B98" s="32" t="s">
        <v>4065</v>
      </c>
      <c r="C98" s="4" t="s">
        <v>4049</v>
      </c>
      <c r="D98" s="3" t="s">
        <v>2629</v>
      </c>
      <c r="E98" s="5" t="s">
        <v>3030</v>
      </c>
      <c r="F98" s="150" t="s">
        <v>3031</v>
      </c>
      <c r="G98" s="32" t="s">
        <v>18</v>
      </c>
      <c r="H98" s="2">
        <v>0</v>
      </c>
      <c r="I98" s="179">
        <v>0</v>
      </c>
      <c r="J98" s="123">
        <v>9</v>
      </c>
      <c r="K98" s="77">
        <f t="shared" si="7"/>
        <v>36</v>
      </c>
      <c r="L98" s="77">
        <f t="shared" si="6"/>
        <v>2.5200000000000005</v>
      </c>
      <c r="M98" s="77">
        <f>36+2.52</f>
        <v>38.520000000000003</v>
      </c>
      <c r="N98" s="77">
        <v>13.44</v>
      </c>
      <c r="O98" s="131">
        <f t="shared" si="8"/>
        <v>38.520000000000003</v>
      </c>
      <c r="P98" s="77">
        <v>38.75</v>
      </c>
      <c r="Q98" s="126"/>
      <c r="R98" s="69"/>
      <c r="S98" s="64"/>
      <c r="T98" s="64"/>
      <c r="U98" s="215"/>
      <c r="V98" s="64"/>
      <c r="W98" s="86"/>
      <c r="X98" s="85"/>
    </row>
    <row r="99" spans="1:24" x14ac:dyDescent="0.4">
      <c r="A99" s="129">
        <v>89</v>
      </c>
      <c r="B99" s="32" t="s">
        <v>4065</v>
      </c>
      <c r="C99" s="4" t="s">
        <v>4050</v>
      </c>
      <c r="D99" s="3" t="s">
        <v>2625</v>
      </c>
      <c r="E99" s="5" t="s">
        <v>1926</v>
      </c>
      <c r="F99" s="150" t="s">
        <v>3025</v>
      </c>
      <c r="G99" s="32" t="s">
        <v>3927</v>
      </c>
      <c r="H99" s="2">
        <v>0</v>
      </c>
      <c r="I99" s="179">
        <v>0</v>
      </c>
      <c r="J99" s="123">
        <v>20</v>
      </c>
      <c r="K99" s="77">
        <f t="shared" si="7"/>
        <v>80</v>
      </c>
      <c r="L99" s="77">
        <f t="shared" si="6"/>
        <v>5.6000000000000005</v>
      </c>
      <c r="M99" s="77">
        <f>80+5.6</f>
        <v>85.6</v>
      </c>
      <c r="N99" s="77">
        <v>5.6</v>
      </c>
      <c r="O99" s="131">
        <f t="shared" si="8"/>
        <v>85.6</v>
      </c>
      <c r="P99" s="77">
        <v>85.75</v>
      </c>
      <c r="Q99" s="126"/>
      <c r="R99" s="69"/>
      <c r="S99" s="64"/>
      <c r="T99" s="64"/>
      <c r="U99" s="215"/>
      <c r="V99" s="64"/>
      <c r="W99" s="86"/>
      <c r="X99" s="85"/>
    </row>
    <row r="100" spans="1:24" x14ac:dyDescent="0.4">
      <c r="A100" s="129">
        <v>90</v>
      </c>
      <c r="B100" s="32" t="s">
        <v>4065</v>
      </c>
      <c r="C100" s="4" t="s">
        <v>4051</v>
      </c>
      <c r="D100" s="3" t="s">
        <v>2431</v>
      </c>
      <c r="E100" s="5" t="s">
        <v>1848</v>
      </c>
      <c r="F100" s="150" t="s">
        <v>2760</v>
      </c>
      <c r="G100" s="32" t="s">
        <v>3932</v>
      </c>
      <c r="H100" s="2">
        <v>265.36</v>
      </c>
      <c r="I100" s="179">
        <v>17.36</v>
      </c>
      <c r="J100" s="123">
        <v>6</v>
      </c>
      <c r="K100" s="77">
        <f t="shared" si="7"/>
        <v>24</v>
      </c>
      <c r="L100" s="77">
        <f t="shared" si="6"/>
        <v>1.6800000000000002</v>
      </c>
      <c r="M100" s="77">
        <f>24+1.68</f>
        <v>25.68</v>
      </c>
      <c r="N100" s="77">
        <v>19.04</v>
      </c>
      <c r="O100" s="131">
        <f t="shared" si="8"/>
        <v>291.04000000000002</v>
      </c>
      <c r="P100" s="77">
        <v>291.25</v>
      </c>
      <c r="Q100" s="126"/>
      <c r="R100" s="69"/>
      <c r="S100" s="64"/>
      <c r="T100" s="64"/>
      <c r="U100" s="215"/>
      <c r="V100" s="64"/>
      <c r="W100" s="86"/>
      <c r="X100" s="85"/>
    </row>
    <row r="101" spans="1:24" x14ac:dyDescent="0.4">
      <c r="A101" s="129">
        <v>91</v>
      </c>
      <c r="B101" s="32" t="s">
        <v>4065</v>
      </c>
      <c r="C101" s="4" t="s">
        <v>4052</v>
      </c>
      <c r="D101" s="3" t="s">
        <v>2390</v>
      </c>
      <c r="E101" s="5" t="s">
        <v>2698</v>
      </c>
      <c r="F101" s="150" t="s">
        <v>2699</v>
      </c>
      <c r="G101" s="32" t="s">
        <v>3924</v>
      </c>
      <c r="H101" s="2">
        <v>3458.24</v>
      </c>
      <c r="I101" s="179">
        <v>226.24</v>
      </c>
      <c r="J101" s="123">
        <v>43</v>
      </c>
      <c r="K101" s="77">
        <f t="shared" si="7"/>
        <v>172</v>
      </c>
      <c r="L101" s="77">
        <f t="shared" si="6"/>
        <v>12.040000000000001</v>
      </c>
      <c r="M101" s="77">
        <f>172+12.04</f>
        <v>184.04</v>
      </c>
      <c r="N101" s="77">
        <v>238.28</v>
      </c>
      <c r="O101" s="131">
        <f t="shared" si="8"/>
        <v>3642.2799999999997</v>
      </c>
      <c r="P101" s="77">
        <v>3642.5</v>
      </c>
      <c r="Q101" s="126"/>
      <c r="R101" s="69"/>
      <c r="S101" s="64"/>
      <c r="T101" s="64"/>
      <c r="U101" s="215"/>
      <c r="V101" s="64"/>
      <c r="W101" s="86"/>
      <c r="X101" s="85"/>
    </row>
    <row r="102" spans="1:24" x14ac:dyDescent="0.4">
      <c r="A102" s="129">
        <v>92</v>
      </c>
      <c r="B102" s="32" t="s">
        <v>4065</v>
      </c>
      <c r="C102" s="4" t="s">
        <v>4053</v>
      </c>
      <c r="D102" s="3" t="s">
        <v>2560</v>
      </c>
      <c r="E102" s="5" t="s">
        <v>3778</v>
      </c>
      <c r="F102" s="150" t="s">
        <v>2935</v>
      </c>
      <c r="G102" s="32" t="s">
        <v>3924</v>
      </c>
      <c r="H102" s="2">
        <v>543.55999999999995</v>
      </c>
      <c r="I102" s="179">
        <v>35.56</v>
      </c>
      <c r="J102" s="123">
        <v>11</v>
      </c>
      <c r="K102" s="77">
        <f t="shared" si="7"/>
        <v>44</v>
      </c>
      <c r="L102" s="77">
        <f t="shared" si="6"/>
        <v>3.08</v>
      </c>
      <c r="M102" s="77">
        <f>44+3.08</f>
        <v>47.08</v>
      </c>
      <c r="N102" s="77">
        <v>38.64</v>
      </c>
      <c r="O102" s="131">
        <f t="shared" si="8"/>
        <v>590.64</v>
      </c>
      <c r="P102" s="77">
        <v>590.75</v>
      </c>
      <c r="Q102" s="126"/>
      <c r="R102" s="69"/>
      <c r="S102" s="64"/>
      <c r="T102" s="64"/>
      <c r="U102" s="215"/>
      <c r="V102" s="64"/>
      <c r="W102" s="86"/>
      <c r="X102" s="85"/>
    </row>
    <row r="103" spans="1:24" x14ac:dyDescent="0.4">
      <c r="A103" s="129">
        <v>93</v>
      </c>
      <c r="B103" s="32" t="s">
        <v>4065</v>
      </c>
      <c r="C103" s="4" t="s">
        <v>4054</v>
      </c>
      <c r="D103" s="3" t="s">
        <v>2545</v>
      </c>
      <c r="E103" s="5" t="s">
        <v>1410</v>
      </c>
      <c r="F103" s="150" t="s">
        <v>2913</v>
      </c>
      <c r="G103" s="32" t="s">
        <v>3928</v>
      </c>
      <c r="H103" s="2">
        <v>132.68</v>
      </c>
      <c r="I103" s="179">
        <v>8.68</v>
      </c>
      <c r="J103" s="123">
        <v>13</v>
      </c>
      <c r="K103" s="77">
        <f t="shared" si="7"/>
        <v>52</v>
      </c>
      <c r="L103" s="77">
        <f t="shared" si="6"/>
        <v>3.6400000000000006</v>
      </c>
      <c r="M103" s="77">
        <f>52+3.64</f>
        <v>55.64</v>
      </c>
      <c r="N103" s="77">
        <v>12.32</v>
      </c>
      <c r="O103" s="131">
        <f t="shared" si="8"/>
        <v>188.32</v>
      </c>
      <c r="P103" s="77">
        <v>188.5</v>
      </c>
      <c r="Q103" s="126"/>
      <c r="R103" s="69"/>
      <c r="S103" s="64"/>
      <c r="T103" s="64"/>
      <c r="U103" s="215"/>
      <c r="V103" s="64"/>
      <c r="W103" s="86"/>
      <c r="X103" s="85"/>
    </row>
    <row r="104" spans="1:24" x14ac:dyDescent="0.4">
      <c r="A104" s="129">
        <v>94</v>
      </c>
      <c r="B104" s="32" t="s">
        <v>4065</v>
      </c>
      <c r="C104" s="4" t="s">
        <v>4055</v>
      </c>
      <c r="D104" s="3" t="s">
        <v>2520</v>
      </c>
      <c r="E104" s="5" t="s">
        <v>3776</v>
      </c>
      <c r="F104" s="150" t="s">
        <v>2875</v>
      </c>
      <c r="G104" s="32" t="s">
        <v>3927</v>
      </c>
      <c r="H104" s="2">
        <v>0</v>
      </c>
      <c r="I104" s="179">
        <v>0</v>
      </c>
      <c r="J104" s="123">
        <v>3</v>
      </c>
      <c r="K104" s="77">
        <f t="shared" si="7"/>
        <v>12</v>
      </c>
      <c r="L104" s="77">
        <f t="shared" si="6"/>
        <v>0.84000000000000008</v>
      </c>
      <c r="M104" s="77">
        <f>12+0.84</f>
        <v>12.84</v>
      </c>
      <c r="N104" s="77">
        <v>0.84</v>
      </c>
      <c r="O104" s="131">
        <f t="shared" si="8"/>
        <v>12.84</v>
      </c>
      <c r="P104" s="77">
        <v>13</v>
      </c>
      <c r="Q104" s="126"/>
      <c r="R104" s="69"/>
      <c r="S104" s="64"/>
      <c r="T104" s="64"/>
      <c r="U104" s="215"/>
      <c r="V104" s="64"/>
      <c r="W104" s="86"/>
      <c r="X104" s="85"/>
    </row>
    <row r="105" spans="1:24" x14ac:dyDescent="0.4">
      <c r="A105" s="129">
        <v>95</v>
      </c>
      <c r="B105" s="32" t="s">
        <v>4065</v>
      </c>
      <c r="C105" s="4" t="s">
        <v>4056</v>
      </c>
      <c r="D105" s="3" t="s">
        <v>2544</v>
      </c>
      <c r="E105" s="5" t="s">
        <v>2911</v>
      </c>
      <c r="F105" s="150" t="s">
        <v>2912</v>
      </c>
      <c r="G105" s="32" t="s">
        <v>3932</v>
      </c>
      <c r="H105" s="2">
        <v>316.72000000000003</v>
      </c>
      <c r="I105" s="179">
        <v>20.72</v>
      </c>
      <c r="J105" s="123">
        <v>15</v>
      </c>
      <c r="K105" s="77">
        <f t="shared" si="7"/>
        <v>60</v>
      </c>
      <c r="L105" s="77">
        <f t="shared" si="6"/>
        <v>4.2</v>
      </c>
      <c r="M105" s="77">
        <f>60+4.2</f>
        <v>64.2</v>
      </c>
      <c r="N105" s="77">
        <v>24.92</v>
      </c>
      <c r="O105" s="131">
        <f t="shared" si="8"/>
        <v>380.92</v>
      </c>
      <c r="P105" s="77">
        <v>381</v>
      </c>
      <c r="Q105" s="126"/>
      <c r="R105" s="69"/>
      <c r="S105" s="64"/>
      <c r="T105" s="64"/>
      <c r="U105" s="215"/>
      <c r="V105" s="64"/>
      <c r="W105" s="86"/>
      <c r="X105" s="85"/>
    </row>
    <row r="106" spans="1:24" x14ac:dyDescent="0.4">
      <c r="A106" s="129">
        <v>96</v>
      </c>
      <c r="B106" s="32" t="s">
        <v>4065</v>
      </c>
      <c r="C106" s="4" t="s">
        <v>4057</v>
      </c>
      <c r="D106" s="3" t="s">
        <v>2523</v>
      </c>
      <c r="E106" s="5" t="s">
        <v>2879</v>
      </c>
      <c r="F106" s="150" t="s">
        <v>1539</v>
      </c>
      <c r="G106" s="32" t="s">
        <v>3932</v>
      </c>
      <c r="H106" s="2">
        <v>166.92</v>
      </c>
      <c r="I106" s="179">
        <v>10.92</v>
      </c>
      <c r="J106" s="123">
        <v>10</v>
      </c>
      <c r="K106" s="77">
        <f t="shared" si="7"/>
        <v>40</v>
      </c>
      <c r="L106" s="77">
        <f t="shared" si="6"/>
        <v>2.8000000000000003</v>
      </c>
      <c r="M106" s="77">
        <f>40+2.8</f>
        <v>42.8</v>
      </c>
      <c r="N106" s="77">
        <v>13.72</v>
      </c>
      <c r="O106" s="131">
        <f t="shared" si="8"/>
        <v>209.72</v>
      </c>
      <c r="P106" s="77">
        <v>209.75</v>
      </c>
      <c r="Q106" s="126"/>
      <c r="R106" s="69"/>
      <c r="S106" s="64"/>
      <c r="T106" s="64"/>
      <c r="U106" s="215"/>
      <c r="V106" s="64"/>
      <c r="W106" s="86"/>
      <c r="X106" s="85"/>
    </row>
    <row r="107" spans="1:24" x14ac:dyDescent="0.4">
      <c r="A107" s="129">
        <v>97</v>
      </c>
      <c r="B107" s="32" t="s">
        <v>4065</v>
      </c>
      <c r="C107" s="4" t="s">
        <v>4058</v>
      </c>
      <c r="D107" s="3" t="s">
        <v>2521</v>
      </c>
      <c r="E107" s="5" t="s">
        <v>3775</v>
      </c>
      <c r="F107" s="150" t="s">
        <v>2876</v>
      </c>
      <c r="G107" s="32" t="s">
        <v>3932</v>
      </c>
      <c r="H107" s="2">
        <v>997.24</v>
      </c>
      <c r="I107" s="179">
        <v>65.239999999999995</v>
      </c>
      <c r="J107" s="123">
        <v>88</v>
      </c>
      <c r="K107" s="77">
        <f t="shared" si="7"/>
        <v>352</v>
      </c>
      <c r="L107" s="77">
        <f t="shared" si="6"/>
        <v>24.64</v>
      </c>
      <c r="M107" s="77">
        <f>352+24.64</f>
        <v>376.64</v>
      </c>
      <c r="N107" s="77">
        <v>89.88</v>
      </c>
      <c r="O107" s="131">
        <f t="shared" si="8"/>
        <v>1373.88</v>
      </c>
      <c r="P107" s="77">
        <v>1374</v>
      </c>
      <c r="Q107" s="126"/>
      <c r="R107" s="69"/>
      <c r="S107" s="64"/>
      <c r="T107" s="64"/>
      <c r="U107" s="215"/>
      <c r="V107" s="64"/>
      <c r="W107" s="86"/>
      <c r="X107" s="85"/>
    </row>
    <row r="108" spans="1:24" x14ac:dyDescent="0.4">
      <c r="A108" s="129">
        <v>98</v>
      </c>
      <c r="B108" s="32" t="s">
        <v>4065</v>
      </c>
      <c r="C108" s="4" t="s">
        <v>4059</v>
      </c>
      <c r="D108" s="3" t="s">
        <v>2529</v>
      </c>
      <c r="E108" s="5" t="s">
        <v>2886</v>
      </c>
      <c r="F108" s="150" t="s">
        <v>2887</v>
      </c>
      <c r="G108" s="3" t="s">
        <v>3927</v>
      </c>
      <c r="H108" s="2">
        <v>0</v>
      </c>
      <c r="I108" s="179">
        <v>0</v>
      </c>
      <c r="J108" s="123">
        <v>7</v>
      </c>
      <c r="K108" s="77">
        <f t="shared" si="7"/>
        <v>28</v>
      </c>
      <c r="L108" s="77">
        <f t="shared" si="6"/>
        <v>1.9600000000000002</v>
      </c>
      <c r="M108" s="77">
        <f>28+1.96</f>
        <v>29.96</v>
      </c>
      <c r="N108" s="77">
        <v>1.96</v>
      </c>
      <c r="O108" s="131">
        <f t="shared" si="8"/>
        <v>29.96</v>
      </c>
      <c r="P108" s="77">
        <v>30</v>
      </c>
      <c r="Q108" s="126"/>
      <c r="R108" s="69"/>
      <c r="S108" s="50">
        <f>SUM(H98:H108)</f>
        <v>5880.72</v>
      </c>
      <c r="T108" s="50">
        <f>SUM(K98:K108)</f>
        <v>900</v>
      </c>
      <c r="U108" s="214">
        <f>SUM(N98:N108)</f>
        <v>458.64</v>
      </c>
      <c r="V108" s="50">
        <f>38.52+85.6+291.04+3642.28+590.64+188.32+12.84+380.92+209.72+1373.88+29.96</f>
        <v>6843.72</v>
      </c>
      <c r="W108" s="89">
        <f>SUM(P98:P108)</f>
        <v>6845.25</v>
      </c>
      <c r="X108" s="85">
        <v>6845.25</v>
      </c>
    </row>
    <row r="109" spans="1:24" x14ac:dyDescent="0.4">
      <c r="A109" s="129">
        <v>99</v>
      </c>
      <c r="B109" s="32" t="s">
        <v>4072</v>
      </c>
      <c r="C109" s="4" t="s">
        <v>4060</v>
      </c>
      <c r="D109" s="3" t="s">
        <v>2563</v>
      </c>
      <c r="E109" s="5" t="s">
        <v>3772</v>
      </c>
      <c r="F109" s="150" t="s">
        <v>853</v>
      </c>
      <c r="G109" s="32" t="s">
        <v>3924</v>
      </c>
      <c r="H109" s="2">
        <v>1626.4</v>
      </c>
      <c r="I109" s="179">
        <v>106.4</v>
      </c>
      <c r="J109" s="123">
        <v>64</v>
      </c>
      <c r="K109" s="77">
        <f t="shared" si="7"/>
        <v>256</v>
      </c>
      <c r="L109" s="77">
        <f t="shared" si="6"/>
        <v>17.920000000000002</v>
      </c>
      <c r="M109" s="77">
        <f>256+17.92</f>
        <v>273.92</v>
      </c>
      <c r="N109" s="77">
        <v>124.32</v>
      </c>
      <c r="O109" s="131">
        <f>SUM(H109+K109+L109)</f>
        <v>1900.3200000000002</v>
      </c>
      <c r="P109" s="77">
        <v>1900.5</v>
      </c>
      <c r="Q109" s="126"/>
      <c r="R109" s="69"/>
      <c r="S109" s="50">
        <f>SUM(H109)</f>
        <v>1626.4</v>
      </c>
      <c r="T109" s="50">
        <f>SUM(K109)</f>
        <v>256</v>
      </c>
      <c r="U109" s="214">
        <f>SUM(N109)</f>
        <v>124.32</v>
      </c>
      <c r="V109" s="50">
        <f>1900.32</f>
        <v>1900.32</v>
      </c>
      <c r="W109" s="89">
        <f>SUM(P109)</f>
        <v>1900.5</v>
      </c>
      <c r="X109" s="85">
        <v>1900.5</v>
      </c>
    </row>
    <row r="110" spans="1:24" x14ac:dyDescent="0.4">
      <c r="A110" s="129">
        <v>100</v>
      </c>
      <c r="B110" s="32" t="s">
        <v>4074</v>
      </c>
      <c r="C110" s="4" t="s">
        <v>4061</v>
      </c>
      <c r="D110" s="3" t="s">
        <v>2444</v>
      </c>
      <c r="E110" s="5" t="s">
        <v>2782</v>
      </c>
      <c r="F110" s="150" t="s">
        <v>2783</v>
      </c>
      <c r="G110" s="32" t="s">
        <v>3927</v>
      </c>
      <c r="H110" s="33">
        <v>0</v>
      </c>
      <c r="I110" s="179">
        <v>0</v>
      </c>
      <c r="J110" s="123">
        <v>16</v>
      </c>
      <c r="K110" s="77">
        <f t="shared" si="7"/>
        <v>64</v>
      </c>
      <c r="L110" s="77">
        <f t="shared" si="6"/>
        <v>4.4800000000000004</v>
      </c>
      <c r="M110" s="77">
        <f>64+4.48</f>
        <v>68.48</v>
      </c>
      <c r="N110" s="77">
        <v>4.4800000000000004</v>
      </c>
      <c r="O110" s="131">
        <f t="shared" si="8"/>
        <v>68.48</v>
      </c>
      <c r="P110" s="77">
        <v>68.5</v>
      </c>
      <c r="Q110" s="126"/>
      <c r="R110" s="69"/>
      <c r="S110" s="64"/>
      <c r="T110" s="64"/>
      <c r="U110" s="215"/>
      <c r="V110" s="64"/>
      <c r="W110" s="86"/>
      <c r="X110" s="85"/>
    </row>
    <row r="111" spans="1:24" x14ac:dyDescent="0.4">
      <c r="A111" s="129">
        <v>101</v>
      </c>
      <c r="B111" s="32" t="s">
        <v>4074</v>
      </c>
      <c r="C111" s="4" t="s">
        <v>4062</v>
      </c>
      <c r="D111" s="3" t="s">
        <v>2585</v>
      </c>
      <c r="E111" s="5" t="s">
        <v>2962</v>
      </c>
      <c r="F111" s="150" t="s">
        <v>2963</v>
      </c>
      <c r="G111" s="32" t="s">
        <v>3924</v>
      </c>
      <c r="H111" s="2">
        <v>1117.08</v>
      </c>
      <c r="I111" s="179">
        <v>73.08</v>
      </c>
      <c r="J111" s="123">
        <v>94</v>
      </c>
      <c r="K111" s="77">
        <f t="shared" si="7"/>
        <v>376</v>
      </c>
      <c r="L111" s="77">
        <f t="shared" si="6"/>
        <v>26.320000000000004</v>
      </c>
      <c r="M111" s="77">
        <f>376+26.32</f>
        <v>402.32</v>
      </c>
      <c r="N111" s="77">
        <v>99.4</v>
      </c>
      <c r="O111" s="131">
        <f t="shared" si="8"/>
        <v>1519.3999999999999</v>
      </c>
      <c r="P111" s="77">
        <v>1519.5</v>
      </c>
      <c r="Q111" s="126"/>
      <c r="R111" s="69"/>
      <c r="S111" s="50">
        <f>SUM(H110:H111)</f>
        <v>1117.08</v>
      </c>
      <c r="T111" s="50">
        <f>SUM(K110:K111)</f>
        <v>440</v>
      </c>
      <c r="U111" s="214">
        <f>SUM(N110:N111)</f>
        <v>103.88000000000001</v>
      </c>
      <c r="V111" s="50">
        <f>68.48+1519.4</f>
        <v>1587.88</v>
      </c>
      <c r="W111" s="89">
        <f>SUM(P110:P111)</f>
        <v>1588</v>
      </c>
      <c r="X111" s="85">
        <v>1588</v>
      </c>
    </row>
    <row r="112" spans="1:24" x14ac:dyDescent="0.4">
      <c r="A112" s="71"/>
      <c r="B112" s="70"/>
      <c r="C112" s="69"/>
      <c r="D112" s="46"/>
      <c r="E112" s="21"/>
      <c r="F112" s="59"/>
      <c r="G112" s="64"/>
      <c r="H112" s="64"/>
      <c r="I112" s="64"/>
      <c r="J112" s="114"/>
      <c r="K112" s="66"/>
      <c r="L112" s="66"/>
      <c r="M112" s="66"/>
      <c r="N112" s="211">
        <f>SUM(N5:N111)</f>
        <v>3294.1200000000008</v>
      </c>
      <c r="O112" s="115">
        <f>SUM(O5:O111)</f>
        <v>50071.719999999979</v>
      </c>
      <c r="P112" s="115">
        <f>SUM(P5:P111)</f>
        <v>50083.520000000004</v>
      </c>
      <c r="Q112" s="196"/>
      <c r="R112" s="69"/>
      <c r="S112" s="64">
        <f t="shared" ref="S112:X112" si="9">SUM(S5:S111)</f>
        <v>26142.240000000005</v>
      </c>
      <c r="T112" s="64">
        <f t="shared" si="9"/>
        <v>22364</v>
      </c>
      <c r="U112" s="64">
        <f t="shared" si="9"/>
        <v>3294.12</v>
      </c>
      <c r="V112" s="202">
        <f t="shared" si="9"/>
        <v>50071.72</v>
      </c>
      <c r="W112" s="218">
        <f t="shared" si="9"/>
        <v>50083.520000000004</v>
      </c>
      <c r="X112" s="64">
        <f t="shared" si="9"/>
        <v>50083.520000000004</v>
      </c>
    </row>
    <row r="113" spans="1:25" ht="25" thickBot="1" x14ac:dyDescent="0.45">
      <c r="A113" s="71"/>
      <c r="B113" s="70"/>
      <c r="C113" s="69"/>
      <c r="D113" s="46"/>
      <c r="E113" s="118" t="s">
        <v>3119</v>
      </c>
      <c r="F113" s="76"/>
      <c r="G113" s="121" t="s">
        <v>18</v>
      </c>
      <c r="H113" s="121" t="s">
        <v>18</v>
      </c>
      <c r="I113" s="121"/>
      <c r="J113" s="122"/>
      <c r="K113" s="121"/>
      <c r="L113" s="121"/>
      <c r="M113" s="121"/>
      <c r="N113" s="121"/>
      <c r="O113" s="120"/>
      <c r="P113" s="120"/>
      <c r="Q113" s="197"/>
      <c r="R113" s="69"/>
      <c r="S113" s="67"/>
      <c r="T113" s="67"/>
      <c r="U113" s="216"/>
      <c r="V113" s="67"/>
      <c r="W113" s="67"/>
      <c r="X113" s="119"/>
      <c r="Y113" s="67"/>
    </row>
    <row r="114" spans="1:25" ht="25" thickTop="1" x14ac:dyDescent="0.4">
      <c r="A114" s="71"/>
      <c r="B114" s="70"/>
      <c r="C114" s="69"/>
      <c r="D114" s="46"/>
      <c r="E114" s="118"/>
      <c r="F114" s="76"/>
      <c r="G114" s="111"/>
      <c r="H114" s="111"/>
      <c r="I114" s="111"/>
      <c r="J114" s="117"/>
      <c r="K114" s="111"/>
      <c r="L114" s="111"/>
      <c r="M114" s="111"/>
      <c r="N114" s="111"/>
      <c r="O114" s="116"/>
      <c r="P114" s="116"/>
      <c r="Q114" s="197"/>
      <c r="R114" s="69"/>
      <c r="S114" s="64"/>
      <c r="T114" s="64"/>
      <c r="U114" s="215"/>
      <c r="V114" s="64"/>
      <c r="W114" s="89"/>
      <c r="X114" s="85"/>
    </row>
    <row r="115" spans="1:25" x14ac:dyDescent="0.4">
      <c r="A115" s="71"/>
      <c r="B115" s="70"/>
      <c r="C115" s="61" t="s">
        <v>3116</v>
      </c>
      <c r="D115" s="273" t="s">
        <v>4075</v>
      </c>
      <c r="E115" s="273"/>
      <c r="F115" s="273"/>
      <c r="G115" s="273"/>
      <c r="H115" s="273"/>
      <c r="I115" s="64"/>
      <c r="J115" s="114"/>
      <c r="K115" s="66"/>
      <c r="L115" s="66"/>
      <c r="M115" s="66"/>
      <c r="N115" s="66"/>
      <c r="O115" s="115"/>
      <c r="P115" s="115"/>
      <c r="Q115" s="196"/>
      <c r="R115" s="69"/>
      <c r="S115" s="67"/>
      <c r="T115" s="67"/>
      <c r="U115" s="216"/>
      <c r="V115" s="67"/>
      <c r="W115" s="86"/>
      <c r="X115" s="85"/>
    </row>
    <row r="116" spans="1:25" x14ac:dyDescent="0.4">
      <c r="A116" s="71"/>
      <c r="B116" s="70"/>
      <c r="C116" s="69"/>
      <c r="D116" s="46"/>
      <c r="E116" s="21"/>
      <c r="F116" s="59"/>
      <c r="G116" s="64"/>
      <c r="H116" s="64"/>
      <c r="I116" s="64"/>
      <c r="J116" s="114"/>
      <c r="K116" s="66"/>
      <c r="L116" s="66"/>
      <c r="M116" s="66"/>
      <c r="N116" s="66"/>
      <c r="O116" s="66"/>
      <c r="P116" s="66"/>
      <c r="Q116" s="198"/>
      <c r="R116" s="69"/>
      <c r="S116" s="64"/>
      <c r="T116" s="64"/>
      <c r="U116" s="215"/>
      <c r="V116" s="64"/>
      <c r="W116" s="86"/>
      <c r="X116" s="85"/>
    </row>
    <row r="117" spans="1:25" x14ac:dyDescent="0.4">
      <c r="F117" s="109"/>
      <c r="J117" s="113"/>
      <c r="K117" s="113"/>
      <c r="L117" s="113"/>
      <c r="M117" s="113"/>
      <c r="N117" s="113"/>
      <c r="O117" s="113"/>
      <c r="P117" s="113"/>
      <c r="Q117" s="199"/>
      <c r="R117" s="69"/>
      <c r="S117" s="67"/>
      <c r="T117" s="67"/>
      <c r="U117" s="216"/>
      <c r="V117" s="67"/>
      <c r="W117" s="86"/>
      <c r="X117" s="85"/>
    </row>
    <row r="118" spans="1:25" x14ac:dyDescent="0.4">
      <c r="R118" s="69"/>
      <c r="S118" s="64"/>
      <c r="T118" s="64"/>
      <c r="U118" s="215"/>
      <c r="V118" s="64"/>
      <c r="W118" s="86"/>
      <c r="X118" s="85"/>
    </row>
    <row r="119" spans="1:25" x14ac:dyDescent="0.4">
      <c r="R119" s="69"/>
      <c r="S119" s="67"/>
      <c r="T119" s="67"/>
      <c r="U119" s="216"/>
      <c r="V119" s="67"/>
      <c r="W119" s="86"/>
      <c r="X119" s="85"/>
    </row>
    <row r="120" spans="1:25" x14ac:dyDescent="0.4">
      <c r="R120" s="69"/>
      <c r="S120" s="64"/>
      <c r="T120" s="64"/>
      <c r="U120" s="215"/>
      <c r="V120" s="64"/>
      <c r="W120" s="86"/>
      <c r="X120" s="85"/>
    </row>
    <row r="121" spans="1:25" x14ac:dyDescent="0.4">
      <c r="R121" s="69"/>
      <c r="S121" s="67"/>
      <c r="T121" s="67"/>
      <c r="U121" s="216"/>
      <c r="V121" s="67"/>
      <c r="W121" s="86"/>
      <c r="X121" s="85"/>
    </row>
    <row r="122" spans="1:25" x14ac:dyDescent="0.4">
      <c r="R122" s="69"/>
      <c r="S122" s="64"/>
      <c r="T122" s="64"/>
      <c r="U122" s="215"/>
      <c r="V122" s="64"/>
      <c r="W122" s="86"/>
      <c r="X122" s="85"/>
    </row>
    <row r="123" spans="1:25" x14ac:dyDescent="0.4">
      <c r="R123" s="69"/>
      <c r="S123" s="67"/>
      <c r="T123" s="67"/>
      <c r="U123" s="216"/>
      <c r="V123" s="67"/>
      <c r="W123" s="86"/>
      <c r="X123" s="85"/>
    </row>
    <row r="124" spans="1:25" x14ac:dyDescent="0.4">
      <c r="R124" s="69"/>
      <c r="S124" s="64"/>
      <c r="T124" s="64"/>
      <c r="U124" s="215"/>
      <c r="V124" s="64"/>
      <c r="W124" s="86"/>
      <c r="X124" s="85"/>
    </row>
    <row r="125" spans="1:25" x14ac:dyDescent="0.4">
      <c r="R125" s="69"/>
      <c r="S125" s="67"/>
      <c r="T125" s="67"/>
      <c r="U125" s="216"/>
      <c r="V125" s="67"/>
      <c r="W125" s="86"/>
      <c r="X125" s="85"/>
    </row>
    <row r="126" spans="1:25" x14ac:dyDescent="0.4">
      <c r="R126" s="69"/>
      <c r="S126" s="64"/>
      <c r="T126" s="64"/>
      <c r="U126" s="215"/>
      <c r="V126" s="64"/>
      <c r="W126" s="86"/>
      <c r="X126" s="85"/>
    </row>
    <row r="127" spans="1:25" x14ac:dyDescent="0.4">
      <c r="R127" s="69"/>
      <c r="S127" s="67"/>
      <c r="T127" s="67"/>
      <c r="U127" s="216"/>
      <c r="V127" s="67"/>
      <c r="W127" s="89"/>
      <c r="X127" s="85"/>
    </row>
    <row r="128" spans="1:25" x14ac:dyDescent="0.4">
      <c r="R128" s="69"/>
      <c r="S128" s="64"/>
      <c r="T128" s="64"/>
      <c r="U128" s="215"/>
      <c r="V128" s="64"/>
      <c r="W128" s="86"/>
      <c r="X128" s="85"/>
    </row>
    <row r="129" spans="18:24" x14ac:dyDescent="0.4">
      <c r="R129" s="69"/>
      <c r="S129" s="67"/>
      <c r="T129" s="67"/>
      <c r="U129" s="216"/>
      <c r="V129" s="67"/>
      <c r="W129" s="86"/>
      <c r="X129" s="85"/>
    </row>
    <row r="130" spans="18:24" x14ac:dyDescent="0.4">
      <c r="R130" s="88"/>
      <c r="S130" s="64"/>
      <c r="T130" s="64"/>
      <c r="U130" s="215"/>
      <c r="V130" s="64"/>
      <c r="W130" s="86"/>
      <c r="X130" s="85"/>
    </row>
    <row r="131" spans="18:24" x14ac:dyDescent="0.4">
      <c r="R131" s="88"/>
      <c r="S131" s="67"/>
      <c r="T131" s="67"/>
      <c r="U131" s="216"/>
      <c r="V131" s="67"/>
      <c r="W131" s="86"/>
      <c r="X131" s="85"/>
    </row>
    <row r="132" spans="18:24" x14ac:dyDescent="0.4">
      <c r="R132" s="88"/>
      <c r="S132" s="64"/>
      <c r="T132" s="64"/>
      <c r="U132" s="215"/>
      <c r="V132" s="64"/>
      <c r="W132" s="86"/>
      <c r="X132" s="85"/>
    </row>
    <row r="133" spans="18:24" x14ac:dyDescent="0.4">
      <c r="R133" s="88"/>
      <c r="S133" s="67"/>
      <c r="T133" s="67"/>
      <c r="U133" s="216"/>
      <c r="V133" s="67"/>
      <c r="W133" s="86"/>
      <c r="X133" s="85"/>
    </row>
    <row r="134" spans="18:24" x14ac:dyDescent="0.4">
      <c r="R134" s="88"/>
      <c r="S134" s="64"/>
      <c r="T134" s="64"/>
      <c r="U134" s="215"/>
      <c r="V134" s="64"/>
      <c r="W134" s="86"/>
      <c r="X134" s="85"/>
    </row>
    <row r="135" spans="18:24" x14ac:dyDescent="0.4">
      <c r="R135" s="88"/>
      <c r="S135" s="67"/>
      <c r="T135" s="67"/>
      <c r="U135" s="216"/>
      <c r="V135" s="67"/>
      <c r="W135" s="86"/>
      <c r="X135" s="85"/>
    </row>
    <row r="136" spans="18:24" x14ac:dyDescent="0.4">
      <c r="R136" s="88"/>
      <c r="S136" s="64"/>
      <c r="T136" s="64"/>
      <c r="U136" s="215"/>
      <c r="V136" s="64"/>
      <c r="W136" s="86"/>
      <c r="X136" s="85"/>
    </row>
    <row r="137" spans="18:24" x14ac:dyDescent="0.4">
      <c r="R137" s="88"/>
      <c r="S137" s="67"/>
      <c r="T137" s="67"/>
      <c r="U137" s="216"/>
      <c r="V137" s="67"/>
      <c r="W137" s="86"/>
      <c r="X137" s="85"/>
    </row>
    <row r="138" spans="18:24" x14ac:dyDescent="0.4">
      <c r="R138" s="88"/>
      <c r="S138" s="64"/>
      <c r="T138" s="64"/>
      <c r="U138" s="215"/>
      <c r="V138" s="64"/>
      <c r="W138" s="86"/>
      <c r="X138" s="85"/>
    </row>
    <row r="139" spans="18:24" x14ac:dyDescent="0.4">
      <c r="R139" s="88"/>
      <c r="S139" s="67"/>
      <c r="T139" s="67"/>
      <c r="U139" s="216"/>
      <c r="V139" s="67"/>
      <c r="W139" s="86"/>
      <c r="X139" s="85"/>
    </row>
    <row r="140" spans="18:24" x14ac:dyDescent="0.4">
      <c r="R140" s="88"/>
      <c r="S140" s="64"/>
      <c r="T140" s="64"/>
      <c r="U140" s="215"/>
      <c r="V140" s="64"/>
      <c r="W140" s="86"/>
      <c r="X140" s="85"/>
    </row>
    <row r="141" spans="18:24" x14ac:dyDescent="0.4">
      <c r="R141" s="88"/>
      <c r="S141" s="67"/>
      <c r="T141" s="67"/>
      <c r="U141" s="216"/>
      <c r="V141" s="67"/>
      <c r="W141" s="86"/>
      <c r="X141" s="85"/>
    </row>
    <row r="142" spans="18:24" x14ac:dyDescent="0.4">
      <c r="R142" s="88"/>
      <c r="S142" s="64"/>
      <c r="T142" s="64"/>
      <c r="U142" s="215"/>
      <c r="V142" s="64"/>
      <c r="W142" s="86"/>
      <c r="X142" s="85"/>
    </row>
    <row r="143" spans="18:24" x14ac:dyDescent="0.4">
      <c r="R143" s="88"/>
      <c r="S143" s="67"/>
      <c r="T143" s="67"/>
      <c r="U143" s="216"/>
      <c r="V143" s="67"/>
      <c r="W143" s="86"/>
      <c r="X143" s="85"/>
    </row>
    <row r="144" spans="18:24" x14ac:dyDescent="0.4">
      <c r="R144" s="88"/>
      <c r="S144" s="67"/>
      <c r="T144" s="67"/>
      <c r="U144" s="216"/>
      <c r="V144" s="67"/>
      <c r="W144" s="86"/>
      <c r="X144" s="85"/>
    </row>
    <row r="145" spans="18:24" x14ac:dyDescent="0.4">
      <c r="R145" s="88"/>
      <c r="S145" s="64"/>
      <c r="T145" s="64"/>
      <c r="U145" s="215"/>
      <c r="V145" s="64"/>
      <c r="W145" s="86"/>
      <c r="X145" s="85"/>
    </row>
    <row r="146" spans="18:24" x14ac:dyDescent="0.4">
      <c r="R146" s="88"/>
      <c r="S146" s="67"/>
      <c r="T146" s="67"/>
      <c r="U146" s="216"/>
      <c r="V146" s="67"/>
      <c r="W146" s="86"/>
      <c r="X146" s="85"/>
    </row>
    <row r="147" spans="18:24" x14ac:dyDescent="0.4">
      <c r="R147" s="88"/>
      <c r="S147" s="64"/>
      <c r="T147" s="64"/>
      <c r="U147" s="215"/>
      <c r="V147" s="64"/>
      <c r="W147" s="86"/>
      <c r="X147" s="85"/>
    </row>
    <row r="148" spans="18:24" x14ac:dyDescent="0.4">
      <c r="R148" s="88"/>
      <c r="S148" s="67"/>
      <c r="T148" s="67"/>
      <c r="U148" s="216"/>
      <c r="V148" s="67"/>
      <c r="W148" s="86"/>
      <c r="X148" s="85"/>
    </row>
    <row r="149" spans="18:24" x14ac:dyDescent="0.4">
      <c r="R149" s="88"/>
      <c r="S149" s="64"/>
      <c r="T149" s="64"/>
      <c r="U149" s="215"/>
      <c r="V149" s="64"/>
      <c r="W149" s="86"/>
      <c r="X149" s="85"/>
    </row>
    <row r="150" spans="18:24" x14ac:dyDescent="0.4">
      <c r="R150" s="88"/>
      <c r="S150" s="67"/>
      <c r="T150" s="67"/>
      <c r="U150" s="216"/>
      <c r="V150" s="67"/>
      <c r="W150" s="86"/>
      <c r="X150" s="85"/>
    </row>
    <row r="151" spans="18:24" x14ac:dyDescent="0.4">
      <c r="R151" s="88"/>
      <c r="S151" s="64"/>
      <c r="T151" s="64"/>
      <c r="U151" s="215"/>
      <c r="V151" s="64"/>
      <c r="W151" s="86"/>
      <c r="X151" s="85"/>
    </row>
    <row r="152" spans="18:24" x14ac:dyDescent="0.4">
      <c r="R152" s="88"/>
      <c r="S152" s="64"/>
      <c r="T152" s="64"/>
      <c r="U152" s="215"/>
      <c r="V152" s="64"/>
      <c r="W152" s="64"/>
      <c r="X152" s="64"/>
    </row>
    <row r="153" spans="18:24" x14ac:dyDescent="0.4">
      <c r="S153" s="64"/>
      <c r="T153" s="64"/>
      <c r="U153" s="215"/>
      <c r="V153" s="64"/>
      <c r="W153" s="86"/>
      <c r="X153" s="85"/>
    </row>
    <row r="154" spans="18:24" x14ac:dyDescent="0.4">
      <c r="S154" s="67"/>
      <c r="T154" s="67"/>
      <c r="U154" s="216"/>
      <c r="V154" s="67"/>
      <c r="W154" s="86"/>
      <c r="X154" s="85"/>
    </row>
    <row r="155" spans="18:24" x14ac:dyDescent="0.4">
      <c r="S155" s="64"/>
      <c r="T155" s="64"/>
      <c r="U155" s="215"/>
      <c r="V155" s="64"/>
      <c r="W155" s="86"/>
      <c r="X155" s="85"/>
    </row>
    <row r="156" spans="18:24" x14ac:dyDescent="0.4">
      <c r="S156" s="67"/>
      <c r="T156" s="67"/>
      <c r="U156" s="216"/>
      <c r="V156" s="67"/>
      <c r="W156" s="86"/>
      <c r="X156" s="85"/>
    </row>
    <row r="157" spans="18:24" x14ac:dyDescent="0.4">
      <c r="S157" s="64"/>
      <c r="T157" s="64"/>
      <c r="U157" s="215"/>
      <c r="V157" s="64"/>
      <c r="W157" s="86"/>
      <c r="X157" s="85"/>
    </row>
    <row r="158" spans="18:24" x14ac:dyDescent="0.4">
      <c r="S158" s="67"/>
      <c r="T158" s="67"/>
      <c r="U158" s="216"/>
      <c r="V158" s="67"/>
      <c r="W158" s="86"/>
      <c r="X158" s="85"/>
    </row>
    <row r="159" spans="18:24" x14ac:dyDescent="0.4">
      <c r="S159" s="64"/>
      <c r="T159" s="64"/>
      <c r="U159" s="215"/>
      <c r="V159" s="64"/>
      <c r="W159" s="86"/>
      <c r="X159" s="85"/>
    </row>
    <row r="160" spans="18:24" x14ac:dyDescent="0.4">
      <c r="S160" s="67"/>
      <c r="T160" s="67"/>
      <c r="U160" s="216"/>
      <c r="V160" s="67"/>
      <c r="W160" s="86"/>
      <c r="X160" s="85"/>
    </row>
    <row r="161" spans="19:24" x14ac:dyDescent="0.4">
      <c r="S161" s="64"/>
      <c r="T161" s="64"/>
      <c r="U161" s="215"/>
      <c r="V161" s="64"/>
      <c r="W161" s="86"/>
      <c r="X161" s="85"/>
    </row>
    <row r="162" spans="19:24" x14ac:dyDescent="0.4">
      <c r="S162" s="67"/>
      <c r="T162" s="67"/>
      <c r="U162" s="216"/>
      <c r="V162" s="67"/>
      <c r="W162" s="86"/>
      <c r="X162" s="85"/>
    </row>
    <row r="163" spans="19:24" x14ac:dyDescent="0.4">
      <c r="S163" s="64"/>
      <c r="T163" s="64"/>
      <c r="U163" s="215"/>
      <c r="V163" s="64"/>
      <c r="W163" s="86"/>
      <c r="X163" s="85"/>
    </row>
    <row r="164" spans="19:24" x14ac:dyDescent="0.4">
      <c r="S164" s="67"/>
      <c r="T164" s="67"/>
      <c r="U164" s="216"/>
      <c r="V164" s="67"/>
      <c r="W164" s="86"/>
      <c r="X164" s="85"/>
    </row>
    <row r="165" spans="19:24" x14ac:dyDescent="0.4">
      <c r="S165" s="64"/>
      <c r="T165" s="64"/>
      <c r="U165" s="215"/>
      <c r="V165" s="64"/>
      <c r="W165" s="64"/>
      <c r="X165" s="64"/>
    </row>
    <row r="166" spans="19:24" x14ac:dyDescent="0.4">
      <c r="S166" s="112"/>
      <c r="T166" s="112"/>
      <c r="U166" s="217"/>
      <c r="V166" s="112"/>
      <c r="W166" s="62"/>
      <c r="X166" s="62"/>
    </row>
    <row r="167" spans="19:24" x14ac:dyDescent="0.4">
      <c r="S167" s="111"/>
      <c r="T167" s="111"/>
      <c r="U167" s="215"/>
      <c r="V167" s="64"/>
      <c r="W167" s="89"/>
      <c r="X167" s="62"/>
    </row>
    <row r="168" spans="19:24" x14ac:dyDescent="0.4">
      <c r="S168" s="66"/>
      <c r="T168" s="66"/>
      <c r="U168" s="215"/>
      <c r="V168" s="64"/>
    </row>
  </sheetData>
  <mergeCells count="21">
    <mergeCell ref="D115:H115"/>
    <mergeCell ref="W3:W4"/>
    <mergeCell ref="J3:J4"/>
    <mergeCell ref="V3:V4"/>
    <mergeCell ref="N3:N4"/>
    <mergeCell ref="L3:L4"/>
    <mergeCell ref="P3:P4"/>
    <mergeCell ref="U3:U4"/>
    <mergeCell ref="M3:M4"/>
    <mergeCell ref="A1:P1"/>
    <mergeCell ref="A3:A4"/>
    <mergeCell ref="B3:B4"/>
    <mergeCell ref="C3:C4"/>
    <mergeCell ref="D3:D4"/>
    <mergeCell ref="I3:I4"/>
    <mergeCell ref="X3:X4"/>
    <mergeCell ref="E3:E4"/>
    <mergeCell ref="Q3:Q4"/>
    <mergeCell ref="S3:S4"/>
    <mergeCell ref="T3:T4"/>
    <mergeCell ref="K3:K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97"/>
  <sheetViews>
    <sheetView zoomScale="85" zoomScaleNormal="85" workbookViewId="0">
      <selection activeCell="D8" sqref="D8"/>
    </sheetView>
  </sheetViews>
  <sheetFormatPr baseColWidth="10" defaultColWidth="9" defaultRowHeight="24" x14ac:dyDescent="0.4"/>
  <cols>
    <col min="1" max="1" width="9" style="19" customWidth="1"/>
    <col min="2" max="2" width="11.33203125" style="23" customWidth="1"/>
    <col min="3" max="3" width="42.1640625" style="21" customWidth="1"/>
    <col min="4" max="4" width="47.1640625" style="21" customWidth="1"/>
    <col min="5" max="5" width="16.33203125" style="19" customWidth="1"/>
    <col min="6" max="6" width="17.83203125" style="20" customWidth="1"/>
    <col min="7" max="7" width="16.6640625" style="22" customWidth="1"/>
    <col min="8" max="8" width="14" style="20" customWidth="1"/>
    <col min="9" max="9" width="17.6640625" style="18" customWidth="1"/>
    <col min="10" max="10" width="19.6640625" style="18" customWidth="1"/>
    <col min="11" max="11" width="21" style="18" customWidth="1"/>
    <col min="12" max="12" width="21.33203125" style="18" customWidth="1"/>
    <col min="13" max="13" width="14" style="18" customWidth="1"/>
    <col min="14" max="14" width="11.6640625" style="20" customWidth="1"/>
    <col min="15" max="15" width="9.33203125" style="34" customWidth="1"/>
    <col min="16" max="16" width="27.33203125" style="18" customWidth="1"/>
    <col min="17" max="16384" width="9" style="18"/>
  </cols>
  <sheetData>
    <row r="1" spans="1:15" x14ac:dyDescent="0.4">
      <c r="A1" s="228" t="s">
        <v>3853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155"/>
    </row>
    <row r="2" spans="1:15" ht="21" customHeight="1" x14ac:dyDescent="0.4">
      <c r="A2" s="36"/>
      <c r="B2" s="38"/>
      <c r="C2" s="37"/>
      <c r="D2" s="37"/>
      <c r="E2" s="39"/>
      <c r="F2" s="39"/>
      <c r="G2" s="40"/>
      <c r="H2" s="39"/>
      <c r="I2" s="41"/>
      <c r="J2" s="25"/>
      <c r="K2" s="42"/>
      <c r="L2" s="42"/>
      <c r="M2" s="43"/>
    </row>
    <row r="3" spans="1:15" ht="32.25" customHeight="1" x14ac:dyDescent="0.4">
      <c r="A3" s="229" t="s">
        <v>1</v>
      </c>
      <c r="B3" s="231" t="s">
        <v>0</v>
      </c>
      <c r="C3" s="230" t="s">
        <v>3</v>
      </c>
      <c r="D3" s="170"/>
      <c r="E3" s="44" t="s">
        <v>4</v>
      </c>
      <c r="F3" s="158" t="s">
        <v>6</v>
      </c>
      <c r="G3" s="158" t="s">
        <v>9</v>
      </c>
      <c r="H3" s="160" t="s">
        <v>12</v>
      </c>
      <c r="I3" s="232" t="s">
        <v>5</v>
      </c>
      <c r="J3" s="233" t="s">
        <v>13</v>
      </c>
      <c r="K3" s="156" t="s">
        <v>14</v>
      </c>
      <c r="L3" s="232" t="s">
        <v>16</v>
      </c>
      <c r="M3" s="43"/>
    </row>
    <row r="4" spans="1:15" x14ac:dyDescent="0.4">
      <c r="A4" s="229"/>
      <c r="B4" s="231"/>
      <c r="C4" s="230"/>
      <c r="D4" s="170"/>
      <c r="E4" s="45" t="s">
        <v>8</v>
      </c>
      <c r="F4" s="159" t="s">
        <v>19</v>
      </c>
      <c r="G4" s="159" t="s">
        <v>10</v>
      </c>
      <c r="H4" s="161" t="s">
        <v>17</v>
      </c>
      <c r="I4" s="232"/>
      <c r="J4" s="234"/>
      <c r="K4" s="157" t="s">
        <v>15</v>
      </c>
      <c r="L4" s="232"/>
      <c r="M4" s="43"/>
    </row>
    <row r="5" spans="1:15" ht="24" customHeight="1" x14ac:dyDescent="0.4">
      <c r="A5" s="10">
        <v>1</v>
      </c>
      <c r="B5" s="3" t="s">
        <v>1284</v>
      </c>
      <c r="C5" s="5" t="s">
        <v>2199</v>
      </c>
      <c r="D5" s="5" t="s">
        <v>872</v>
      </c>
      <c r="E5" s="153" t="s">
        <v>3464</v>
      </c>
      <c r="F5" s="7">
        <v>254.68</v>
      </c>
      <c r="G5" s="144">
        <v>13</v>
      </c>
      <c r="H5" s="6">
        <v>3.5</v>
      </c>
      <c r="I5" s="8">
        <f>SUM(G5*H5)</f>
        <v>45.5</v>
      </c>
      <c r="J5" s="8">
        <f>SUM(I5*7%)</f>
        <v>3.1850000000000005</v>
      </c>
      <c r="K5" s="24">
        <f>ROUNDUP(I5+J5,2)</f>
        <v>48.69</v>
      </c>
      <c r="L5" s="24">
        <f>SUM(F5+K5)</f>
        <v>303.37</v>
      </c>
      <c r="M5" s="171"/>
      <c r="O5" s="20"/>
    </row>
    <row r="6" spans="1:15" ht="24" customHeight="1" x14ac:dyDescent="0.4">
      <c r="A6" s="10">
        <v>2</v>
      </c>
      <c r="B6" s="3" t="s">
        <v>1989</v>
      </c>
      <c r="C6" s="5" t="s">
        <v>568</v>
      </c>
      <c r="D6" s="5" t="s">
        <v>2349</v>
      </c>
      <c r="E6" s="3" t="s">
        <v>3471</v>
      </c>
      <c r="F6" s="7">
        <v>857.61</v>
      </c>
      <c r="G6" s="144">
        <v>34</v>
      </c>
      <c r="H6" s="7">
        <v>3.5</v>
      </c>
      <c r="I6" s="8">
        <f t="shared" ref="I6:I69" si="0">SUM(G6*H6)</f>
        <v>119</v>
      </c>
      <c r="J6" s="8">
        <f t="shared" ref="J6:J69" si="1">SUM(I6*7%)</f>
        <v>8.33</v>
      </c>
      <c r="K6" s="24">
        <f>ROUNDUP(I6+J6,2)</f>
        <v>127.33</v>
      </c>
      <c r="L6" s="24">
        <f t="shared" ref="L6:L69" si="2">SUM(F6+K6)</f>
        <v>984.94</v>
      </c>
      <c r="M6" s="171"/>
      <c r="O6" s="20"/>
    </row>
    <row r="7" spans="1:15" ht="24" customHeight="1" x14ac:dyDescent="0.4">
      <c r="A7" s="10">
        <v>3</v>
      </c>
      <c r="B7" s="3" t="s">
        <v>870</v>
      </c>
      <c r="C7" s="5" t="s">
        <v>871</v>
      </c>
      <c r="D7" s="5" t="s">
        <v>2293</v>
      </c>
      <c r="E7" s="3" t="s">
        <v>3464</v>
      </c>
      <c r="F7" s="7">
        <v>7156.7</v>
      </c>
      <c r="G7" s="144">
        <v>304</v>
      </c>
      <c r="H7" s="7">
        <v>3.5</v>
      </c>
      <c r="I7" s="8">
        <f t="shared" si="0"/>
        <v>1064</v>
      </c>
      <c r="J7" s="8">
        <f t="shared" si="1"/>
        <v>74.48</v>
      </c>
      <c r="K7" s="24">
        <f>ROUNDUP(I7+J7,2)</f>
        <v>1138.48</v>
      </c>
      <c r="L7" s="24">
        <f t="shared" si="2"/>
        <v>8295.18</v>
      </c>
      <c r="M7" s="171"/>
      <c r="O7" s="20"/>
    </row>
    <row r="8" spans="1:15" ht="24" customHeight="1" x14ac:dyDescent="0.4">
      <c r="A8" s="10">
        <v>4</v>
      </c>
      <c r="B8" s="3" t="s">
        <v>1169</v>
      </c>
      <c r="C8" s="5" t="s">
        <v>2196</v>
      </c>
      <c r="D8" s="5" t="s">
        <v>2293</v>
      </c>
      <c r="E8" s="3" t="s">
        <v>3464</v>
      </c>
      <c r="F8" s="7">
        <v>123.6</v>
      </c>
      <c r="G8" s="144">
        <v>10</v>
      </c>
      <c r="H8" s="7">
        <v>3.5</v>
      </c>
      <c r="I8" s="8">
        <f t="shared" si="0"/>
        <v>35</v>
      </c>
      <c r="J8" s="8">
        <f t="shared" si="1"/>
        <v>2.4500000000000002</v>
      </c>
      <c r="K8" s="24">
        <f t="shared" ref="K8:K71" si="3">ROUNDUP(I8+J8,2)</f>
        <v>37.450000000000003</v>
      </c>
      <c r="L8" s="24">
        <f t="shared" si="2"/>
        <v>161.05000000000001</v>
      </c>
      <c r="M8" s="171"/>
      <c r="O8" s="20"/>
    </row>
    <row r="9" spans="1:15" ht="24" customHeight="1" x14ac:dyDescent="0.4">
      <c r="A9" s="10">
        <v>5</v>
      </c>
      <c r="B9" s="3" t="s">
        <v>2250</v>
      </c>
      <c r="C9" s="5" t="s">
        <v>2255</v>
      </c>
      <c r="D9" s="5" t="s">
        <v>2256</v>
      </c>
      <c r="E9" s="3" t="s">
        <v>3477</v>
      </c>
      <c r="F9" s="7">
        <v>26.22</v>
      </c>
      <c r="G9" s="144">
        <v>9</v>
      </c>
      <c r="H9" s="7">
        <v>3.5</v>
      </c>
      <c r="I9" s="8">
        <f t="shared" si="0"/>
        <v>31.5</v>
      </c>
      <c r="J9" s="8">
        <f t="shared" si="1"/>
        <v>2.2050000000000001</v>
      </c>
      <c r="K9" s="24">
        <f t="shared" si="3"/>
        <v>33.71</v>
      </c>
      <c r="L9" s="24">
        <f t="shared" si="2"/>
        <v>59.93</v>
      </c>
      <c r="M9" s="171"/>
      <c r="O9" s="20"/>
    </row>
    <row r="10" spans="1:15" ht="24" customHeight="1" x14ac:dyDescent="0.4">
      <c r="A10" s="10">
        <v>6</v>
      </c>
      <c r="B10" s="3" t="s">
        <v>2053</v>
      </c>
      <c r="C10" s="5" t="s">
        <v>2054</v>
      </c>
      <c r="D10" s="5" t="s">
        <v>2055</v>
      </c>
      <c r="E10" s="3" t="s">
        <v>3464</v>
      </c>
      <c r="F10" s="7">
        <v>1101.05</v>
      </c>
      <c r="G10" s="144">
        <v>29</v>
      </c>
      <c r="H10" s="7">
        <v>3.5</v>
      </c>
      <c r="I10" s="8">
        <f t="shared" si="0"/>
        <v>101.5</v>
      </c>
      <c r="J10" s="8">
        <f t="shared" si="1"/>
        <v>7.1050000000000004</v>
      </c>
      <c r="K10" s="24">
        <f t="shared" si="3"/>
        <v>108.61</v>
      </c>
      <c r="L10" s="24">
        <f t="shared" si="2"/>
        <v>1209.6599999999999</v>
      </c>
      <c r="M10" s="171"/>
    </row>
    <row r="11" spans="1:15" ht="24" customHeight="1" x14ac:dyDescent="0.4">
      <c r="A11" s="10">
        <v>7</v>
      </c>
      <c r="B11" s="3" t="s">
        <v>1512</v>
      </c>
      <c r="C11" s="5" t="s">
        <v>3485</v>
      </c>
      <c r="D11" s="5" t="s">
        <v>2310</v>
      </c>
      <c r="E11" s="3" t="s">
        <v>3464</v>
      </c>
      <c r="F11" s="7">
        <v>441.93</v>
      </c>
      <c r="G11" s="144">
        <v>13</v>
      </c>
      <c r="H11" s="7">
        <v>3.5</v>
      </c>
      <c r="I11" s="8">
        <f t="shared" si="0"/>
        <v>45.5</v>
      </c>
      <c r="J11" s="8">
        <f t="shared" si="1"/>
        <v>3.1850000000000005</v>
      </c>
      <c r="K11" s="24">
        <f t="shared" si="3"/>
        <v>48.69</v>
      </c>
      <c r="L11" s="24">
        <f t="shared" si="2"/>
        <v>490.62</v>
      </c>
      <c r="M11" s="171"/>
    </row>
    <row r="12" spans="1:15" ht="24" customHeight="1" x14ac:dyDescent="0.4">
      <c r="A12" s="10">
        <v>8</v>
      </c>
      <c r="B12" s="3" t="s">
        <v>1515</v>
      </c>
      <c r="C12" s="5" t="s">
        <v>3486</v>
      </c>
      <c r="D12" s="5" t="s">
        <v>2312</v>
      </c>
      <c r="E12" s="3" t="s">
        <v>3468</v>
      </c>
      <c r="F12" s="7">
        <v>142.32</v>
      </c>
      <c r="G12" s="144">
        <v>11</v>
      </c>
      <c r="H12" s="7">
        <v>3.5</v>
      </c>
      <c r="I12" s="8">
        <f t="shared" si="0"/>
        <v>38.5</v>
      </c>
      <c r="J12" s="8">
        <f t="shared" si="1"/>
        <v>2.6950000000000003</v>
      </c>
      <c r="K12" s="24">
        <f t="shared" si="3"/>
        <v>41.199999999999996</v>
      </c>
      <c r="L12" s="24">
        <f t="shared" si="2"/>
        <v>183.51999999999998</v>
      </c>
      <c r="M12" s="171"/>
    </row>
    <row r="13" spans="1:15" ht="24" customHeight="1" x14ac:dyDescent="0.4">
      <c r="A13" s="10">
        <v>9</v>
      </c>
      <c r="B13" s="3" t="s">
        <v>1513</v>
      </c>
      <c r="C13" s="5" t="s">
        <v>1514</v>
      </c>
      <c r="D13" s="5" t="s">
        <v>2311</v>
      </c>
      <c r="E13" s="3" t="s">
        <v>3464</v>
      </c>
      <c r="F13" s="7">
        <v>2078.48</v>
      </c>
      <c r="G13" s="144">
        <v>123</v>
      </c>
      <c r="H13" s="7">
        <v>3.5</v>
      </c>
      <c r="I13" s="8">
        <f t="shared" si="0"/>
        <v>430.5</v>
      </c>
      <c r="J13" s="8">
        <f t="shared" si="1"/>
        <v>30.135000000000002</v>
      </c>
      <c r="K13" s="24">
        <f t="shared" si="3"/>
        <v>460.64</v>
      </c>
      <c r="L13" s="24">
        <f t="shared" si="2"/>
        <v>2539.12</v>
      </c>
      <c r="M13" s="171"/>
    </row>
    <row r="14" spans="1:15" ht="24" customHeight="1" x14ac:dyDescent="0.4">
      <c r="A14" s="10">
        <v>10</v>
      </c>
      <c r="B14" s="3" t="s">
        <v>1525</v>
      </c>
      <c r="C14" s="5" t="s">
        <v>3487</v>
      </c>
      <c r="D14" s="5" t="s">
        <v>2313</v>
      </c>
      <c r="E14" s="3" t="s">
        <v>3071</v>
      </c>
      <c r="F14" s="7">
        <v>14.98</v>
      </c>
      <c r="G14" s="144">
        <v>7</v>
      </c>
      <c r="H14" s="7">
        <v>3.5</v>
      </c>
      <c r="I14" s="8">
        <f t="shared" si="0"/>
        <v>24.5</v>
      </c>
      <c r="J14" s="8">
        <f t="shared" si="1"/>
        <v>1.7150000000000001</v>
      </c>
      <c r="K14" s="24">
        <f t="shared" si="3"/>
        <v>26.220000000000002</v>
      </c>
      <c r="L14" s="24">
        <f t="shared" si="2"/>
        <v>41.2</v>
      </c>
      <c r="M14" s="171"/>
    </row>
    <row r="15" spans="1:15" ht="24" customHeight="1" x14ac:dyDescent="0.4">
      <c r="A15" s="10">
        <v>11</v>
      </c>
      <c r="B15" s="3" t="s">
        <v>1556</v>
      </c>
      <c r="C15" s="5" t="s">
        <v>1524</v>
      </c>
      <c r="D15" s="5" t="s">
        <v>2322</v>
      </c>
      <c r="E15" s="3" t="s">
        <v>3068</v>
      </c>
      <c r="F15" s="7">
        <v>3.75</v>
      </c>
      <c r="G15" s="144">
        <v>0</v>
      </c>
      <c r="H15" s="7">
        <v>3.5</v>
      </c>
      <c r="I15" s="8">
        <f t="shared" si="0"/>
        <v>0</v>
      </c>
      <c r="J15" s="8">
        <f t="shared" si="1"/>
        <v>0</v>
      </c>
      <c r="K15" s="24">
        <f t="shared" si="3"/>
        <v>0</v>
      </c>
      <c r="L15" s="24">
        <f t="shared" si="2"/>
        <v>3.75</v>
      </c>
      <c r="M15" s="171"/>
    </row>
    <row r="16" spans="1:15" ht="24" customHeight="1" x14ac:dyDescent="0.4">
      <c r="A16" s="10">
        <v>12</v>
      </c>
      <c r="B16" s="3" t="s">
        <v>1528</v>
      </c>
      <c r="C16" s="5" t="s">
        <v>1529</v>
      </c>
      <c r="D16" s="5" t="s">
        <v>2314</v>
      </c>
      <c r="E16" s="3" t="s">
        <v>3466</v>
      </c>
      <c r="F16" s="7">
        <v>1063.5899999999999</v>
      </c>
      <c r="G16" s="144">
        <v>38</v>
      </c>
      <c r="H16" s="7">
        <v>3.5</v>
      </c>
      <c r="I16" s="8">
        <f t="shared" si="0"/>
        <v>133</v>
      </c>
      <c r="J16" s="8">
        <f t="shared" si="1"/>
        <v>9.31</v>
      </c>
      <c r="K16" s="24">
        <f t="shared" si="3"/>
        <v>142.31</v>
      </c>
      <c r="L16" s="24">
        <f t="shared" si="2"/>
        <v>1205.8999999999999</v>
      </c>
      <c r="M16" s="171"/>
    </row>
    <row r="17" spans="1:13" ht="24" customHeight="1" x14ac:dyDescent="0.4">
      <c r="A17" s="10">
        <v>13</v>
      </c>
      <c r="B17" s="3" t="s">
        <v>1530</v>
      </c>
      <c r="C17" s="5" t="s">
        <v>1060</v>
      </c>
      <c r="D17" s="5" t="s">
        <v>2315</v>
      </c>
      <c r="E17" s="3" t="s">
        <v>3464</v>
      </c>
      <c r="F17" s="7">
        <v>1396.9</v>
      </c>
      <c r="G17" s="144">
        <v>66</v>
      </c>
      <c r="H17" s="7">
        <v>3.5</v>
      </c>
      <c r="I17" s="8">
        <f t="shared" si="0"/>
        <v>231</v>
      </c>
      <c r="J17" s="8">
        <f t="shared" si="1"/>
        <v>16.170000000000002</v>
      </c>
      <c r="K17" s="24">
        <f t="shared" si="3"/>
        <v>247.17</v>
      </c>
      <c r="L17" s="24">
        <f t="shared" si="2"/>
        <v>1644.0700000000002</v>
      </c>
      <c r="M17" s="171"/>
    </row>
    <row r="18" spans="1:13" ht="24" customHeight="1" x14ac:dyDescent="0.4">
      <c r="A18" s="10">
        <v>14</v>
      </c>
      <c r="B18" s="3" t="s">
        <v>1548</v>
      </c>
      <c r="C18" s="5" t="s">
        <v>1549</v>
      </c>
      <c r="D18" s="5" t="s">
        <v>2321</v>
      </c>
      <c r="E18" s="3" t="s">
        <v>3073</v>
      </c>
      <c r="F18" s="7">
        <v>580.48</v>
      </c>
      <c r="G18" s="144">
        <v>0</v>
      </c>
      <c r="H18" s="7">
        <v>3.5</v>
      </c>
      <c r="I18" s="8">
        <f t="shared" si="0"/>
        <v>0</v>
      </c>
      <c r="J18" s="8">
        <f t="shared" si="1"/>
        <v>0</v>
      </c>
      <c r="K18" s="24">
        <f t="shared" si="3"/>
        <v>0</v>
      </c>
      <c r="L18" s="24">
        <f t="shared" si="2"/>
        <v>580.48</v>
      </c>
      <c r="M18" s="171"/>
    </row>
    <row r="19" spans="1:13" ht="24" customHeight="1" x14ac:dyDescent="0.4">
      <c r="A19" s="10">
        <v>15</v>
      </c>
      <c r="B19" s="3" t="s">
        <v>1546</v>
      </c>
      <c r="C19" s="5" t="s">
        <v>1547</v>
      </c>
      <c r="D19" s="5" t="s">
        <v>2320</v>
      </c>
      <c r="E19" s="3" t="s">
        <v>3068</v>
      </c>
      <c r="F19" s="7">
        <v>138.57</v>
      </c>
      <c r="G19" s="144">
        <v>0</v>
      </c>
      <c r="H19" s="7">
        <v>3.5</v>
      </c>
      <c r="I19" s="8">
        <f t="shared" si="0"/>
        <v>0</v>
      </c>
      <c r="J19" s="8">
        <f t="shared" si="1"/>
        <v>0</v>
      </c>
      <c r="K19" s="24">
        <f t="shared" si="3"/>
        <v>0</v>
      </c>
      <c r="L19" s="24">
        <f t="shared" si="2"/>
        <v>138.57</v>
      </c>
      <c r="M19" s="171"/>
    </row>
    <row r="20" spans="1:13" ht="24" customHeight="1" x14ac:dyDescent="0.4">
      <c r="A20" s="10">
        <v>16</v>
      </c>
      <c r="B20" s="3" t="s">
        <v>1534</v>
      </c>
      <c r="C20" s="5" t="s">
        <v>1524</v>
      </c>
      <c r="D20" s="5" t="s">
        <v>2316</v>
      </c>
      <c r="E20" s="11" t="s">
        <v>3464</v>
      </c>
      <c r="F20" s="7">
        <v>984.95</v>
      </c>
      <c r="G20" s="144">
        <v>22</v>
      </c>
      <c r="H20" s="7">
        <v>3.5</v>
      </c>
      <c r="I20" s="8">
        <f t="shared" si="0"/>
        <v>77</v>
      </c>
      <c r="J20" s="8">
        <f t="shared" si="1"/>
        <v>5.3900000000000006</v>
      </c>
      <c r="K20" s="24">
        <f t="shared" si="3"/>
        <v>82.39</v>
      </c>
      <c r="L20" s="24">
        <f t="shared" si="2"/>
        <v>1067.3400000000001</v>
      </c>
      <c r="M20" s="171"/>
    </row>
    <row r="21" spans="1:13" ht="24" customHeight="1" x14ac:dyDescent="0.4">
      <c r="A21" s="10">
        <v>17</v>
      </c>
      <c r="B21" s="3" t="s">
        <v>1535</v>
      </c>
      <c r="C21" s="5" t="s">
        <v>1524</v>
      </c>
      <c r="D21" s="5" t="s">
        <v>2317</v>
      </c>
      <c r="E21" s="3" t="s">
        <v>3464</v>
      </c>
      <c r="F21" s="8">
        <v>625.42999999999995</v>
      </c>
      <c r="G21" s="144">
        <v>41</v>
      </c>
      <c r="H21" s="7">
        <v>3.5</v>
      </c>
      <c r="I21" s="8">
        <f t="shared" si="0"/>
        <v>143.5</v>
      </c>
      <c r="J21" s="8">
        <f t="shared" si="1"/>
        <v>10.045000000000002</v>
      </c>
      <c r="K21" s="24">
        <f t="shared" si="3"/>
        <v>153.54999999999998</v>
      </c>
      <c r="L21" s="24">
        <f t="shared" si="2"/>
        <v>778.9799999999999</v>
      </c>
      <c r="M21" s="171"/>
    </row>
    <row r="22" spans="1:13" ht="24" customHeight="1" x14ac:dyDescent="0.4">
      <c r="A22" s="10">
        <v>18</v>
      </c>
      <c r="B22" s="3" t="s">
        <v>1536</v>
      </c>
      <c r="C22" s="5" t="s">
        <v>1524</v>
      </c>
      <c r="D22" s="5" t="s">
        <v>2318</v>
      </c>
      <c r="E22" s="3" t="s">
        <v>3468</v>
      </c>
      <c r="F22" s="7">
        <v>355.79</v>
      </c>
      <c r="G22" s="144">
        <v>16</v>
      </c>
      <c r="H22" s="7">
        <v>3.5</v>
      </c>
      <c r="I22" s="8">
        <f t="shared" si="0"/>
        <v>56</v>
      </c>
      <c r="J22" s="8">
        <f t="shared" si="1"/>
        <v>3.9200000000000004</v>
      </c>
      <c r="K22" s="24">
        <f t="shared" si="3"/>
        <v>59.92</v>
      </c>
      <c r="L22" s="24">
        <f t="shared" si="2"/>
        <v>415.71000000000004</v>
      </c>
      <c r="M22" s="171"/>
    </row>
    <row r="23" spans="1:13" ht="24" customHeight="1" x14ac:dyDescent="0.4">
      <c r="A23" s="10">
        <v>19</v>
      </c>
      <c r="B23" s="3" t="s">
        <v>1544</v>
      </c>
      <c r="C23" s="5" t="s">
        <v>3488</v>
      </c>
      <c r="D23" s="5" t="s">
        <v>3489</v>
      </c>
      <c r="E23" s="3" t="s">
        <v>18</v>
      </c>
      <c r="F23" s="7">
        <v>0</v>
      </c>
      <c r="G23" s="144">
        <v>24</v>
      </c>
      <c r="H23" s="7">
        <v>3.5</v>
      </c>
      <c r="I23" s="8">
        <f t="shared" si="0"/>
        <v>84</v>
      </c>
      <c r="J23" s="8">
        <f t="shared" si="1"/>
        <v>5.8800000000000008</v>
      </c>
      <c r="K23" s="24">
        <f t="shared" si="3"/>
        <v>89.88</v>
      </c>
      <c r="L23" s="24">
        <f t="shared" si="2"/>
        <v>89.88</v>
      </c>
      <c r="M23" s="171"/>
    </row>
    <row r="24" spans="1:13" ht="24" customHeight="1" x14ac:dyDescent="0.4">
      <c r="A24" s="10">
        <v>20</v>
      </c>
      <c r="B24" s="3" t="s">
        <v>1560</v>
      </c>
      <c r="C24" s="5" t="s">
        <v>3490</v>
      </c>
      <c r="D24" s="5" t="s">
        <v>2323</v>
      </c>
      <c r="E24" s="3" t="s">
        <v>3464</v>
      </c>
      <c r="F24" s="7">
        <v>254.67</v>
      </c>
      <c r="G24" s="144">
        <v>8</v>
      </c>
      <c r="H24" s="7">
        <v>3.5</v>
      </c>
      <c r="I24" s="8">
        <f t="shared" si="0"/>
        <v>28</v>
      </c>
      <c r="J24" s="8">
        <f t="shared" si="1"/>
        <v>1.9600000000000002</v>
      </c>
      <c r="K24" s="24">
        <f t="shared" si="3"/>
        <v>29.96</v>
      </c>
      <c r="L24" s="24">
        <f t="shared" si="2"/>
        <v>284.63</v>
      </c>
      <c r="M24" s="171"/>
    </row>
    <row r="25" spans="1:13" ht="24" customHeight="1" x14ac:dyDescent="0.4">
      <c r="A25" s="10">
        <v>21</v>
      </c>
      <c r="B25" s="3" t="s">
        <v>1561</v>
      </c>
      <c r="C25" s="5" t="s">
        <v>1562</v>
      </c>
      <c r="D25" s="5" t="s">
        <v>2324</v>
      </c>
      <c r="E25" s="3" t="s">
        <v>18</v>
      </c>
      <c r="F25" s="7">
        <v>0</v>
      </c>
      <c r="G25" s="144">
        <v>5</v>
      </c>
      <c r="H25" s="7">
        <v>3.5</v>
      </c>
      <c r="I25" s="8">
        <f t="shared" si="0"/>
        <v>17.5</v>
      </c>
      <c r="J25" s="8">
        <f t="shared" si="1"/>
        <v>1.2250000000000001</v>
      </c>
      <c r="K25" s="24">
        <f t="shared" si="3"/>
        <v>18.73</v>
      </c>
      <c r="L25" s="24">
        <f t="shared" si="2"/>
        <v>18.73</v>
      </c>
      <c r="M25" s="171"/>
    </row>
    <row r="26" spans="1:13" ht="24" customHeight="1" x14ac:dyDescent="0.4">
      <c r="A26" s="10">
        <v>22</v>
      </c>
      <c r="B26" s="3" t="s">
        <v>1563</v>
      </c>
      <c r="C26" s="5" t="s">
        <v>1564</v>
      </c>
      <c r="D26" s="5" t="s">
        <v>2325</v>
      </c>
      <c r="E26" s="3" t="s">
        <v>18</v>
      </c>
      <c r="F26" s="7">
        <v>0</v>
      </c>
      <c r="G26" s="144">
        <v>5</v>
      </c>
      <c r="H26" s="7">
        <v>3.5</v>
      </c>
      <c r="I26" s="8">
        <f t="shared" si="0"/>
        <v>17.5</v>
      </c>
      <c r="J26" s="8">
        <f t="shared" si="1"/>
        <v>1.2250000000000001</v>
      </c>
      <c r="K26" s="24">
        <f t="shared" si="3"/>
        <v>18.73</v>
      </c>
      <c r="L26" s="24">
        <f t="shared" si="2"/>
        <v>18.73</v>
      </c>
      <c r="M26" s="171"/>
    </row>
    <row r="27" spans="1:13" ht="24" customHeight="1" x14ac:dyDescent="0.4">
      <c r="A27" s="10">
        <v>23</v>
      </c>
      <c r="B27" s="3" t="s">
        <v>1596</v>
      </c>
      <c r="C27" s="5" t="s">
        <v>1597</v>
      </c>
      <c r="D27" s="5" t="s">
        <v>2328</v>
      </c>
      <c r="E27" s="3" t="s">
        <v>3464</v>
      </c>
      <c r="F27" s="7">
        <v>67.42</v>
      </c>
      <c r="G27" s="144">
        <v>0</v>
      </c>
      <c r="H27" s="7">
        <v>3.5</v>
      </c>
      <c r="I27" s="8">
        <f t="shared" si="0"/>
        <v>0</v>
      </c>
      <c r="J27" s="8">
        <f t="shared" si="1"/>
        <v>0</v>
      </c>
      <c r="K27" s="24">
        <f t="shared" si="3"/>
        <v>0</v>
      </c>
      <c r="L27" s="24">
        <f t="shared" si="2"/>
        <v>67.42</v>
      </c>
      <c r="M27" s="171"/>
    </row>
    <row r="28" spans="1:13" ht="24" customHeight="1" x14ac:dyDescent="0.4">
      <c r="A28" s="10">
        <v>24</v>
      </c>
      <c r="B28" s="3" t="s">
        <v>1565</v>
      </c>
      <c r="C28" s="5" t="s">
        <v>1566</v>
      </c>
      <c r="D28" s="5" t="s">
        <v>2326</v>
      </c>
      <c r="E28" s="3" t="s">
        <v>3464</v>
      </c>
      <c r="F28" s="7">
        <v>749.01</v>
      </c>
      <c r="G28" s="144">
        <v>62</v>
      </c>
      <c r="H28" s="7">
        <v>3.5</v>
      </c>
      <c r="I28" s="8">
        <f t="shared" si="0"/>
        <v>217</v>
      </c>
      <c r="J28" s="8">
        <f t="shared" si="1"/>
        <v>15.190000000000001</v>
      </c>
      <c r="K28" s="24">
        <f t="shared" si="3"/>
        <v>232.19</v>
      </c>
      <c r="L28" s="24">
        <f t="shared" si="2"/>
        <v>981.2</v>
      </c>
      <c r="M28" s="171"/>
    </row>
    <row r="29" spans="1:13" ht="24" customHeight="1" x14ac:dyDescent="0.4">
      <c r="A29" s="10">
        <v>25</v>
      </c>
      <c r="B29" s="3" t="s">
        <v>1567</v>
      </c>
      <c r="C29" s="5" t="s">
        <v>1568</v>
      </c>
      <c r="D29" s="5" t="s">
        <v>2327</v>
      </c>
      <c r="E29" s="3" t="s">
        <v>3464</v>
      </c>
      <c r="F29" s="7">
        <v>468.15</v>
      </c>
      <c r="G29" s="144">
        <v>20</v>
      </c>
      <c r="H29" s="7">
        <v>3.5</v>
      </c>
      <c r="I29" s="8">
        <f t="shared" si="0"/>
        <v>70</v>
      </c>
      <c r="J29" s="8">
        <f t="shared" si="1"/>
        <v>4.9000000000000004</v>
      </c>
      <c r="K29" s="24">
        <f t="shared" si="3"/>
        <v>74.900000000000006</v>
      </c>
      <c r="L29" s="24">
        <f t="shared" si="2"/>
        <v>543.04999999999995</v>
      </c>
      <c r="M29" s="171"/>
    </row>
    <row r="30" spans="1:13" ht="24" customHeight="1" x14ac:dyDescent="0.4">
      <c r="A30" s="10">
        <v>26</v>
      </c>
      <c r="B30" s="3" t="s">
        <v>1572</v>
      </c>
      <c r="C30" s="5" t="s">
        <v>3491</v>
      </c>
      <c r="D30" s="5" t="s">
        <v>3492</v>
      </c>
      <c r="E30" s="3" t="s">
        <v>3471</v>
      </c>
      <c r="F30" s="7">
        <v>108.61</v>
      </c>
      <c r="G30" s="144">
        <v>11</v>
      </c>
      <c r="H30" s="7">
        <v>3.5</v>
      </c>
      <c r="I30" s="8">
        <f t="shared" si="0"/>
        <v>38.5</v>
      </c>
      <c r="J30" s="8">
        <f t="shared" si="1"/>
        <v>2.6950000000000003</v>
      </c>
      <c r="K30" s="24">
        <f t="shared" si="3"/>
        <v>41.199999999999996</v>
      </c>
      <c r="L30" s="24">
        <f t="shared" si="2"/>
        <v>149.81</v>
      </c>
      <c r="M30" s="171"/>
    </row>
    <row r="31" spans="1:13" ht="24" customHeight="1" x14ac:dyDescent="0.4">
      <c r="A31" s="10">
        <v>27</v>
      </c>
      <c r="B31" s="3" t="s">
        <v>1577</v>
      </c>
      <c r="C31" s="5" t="s">
        <v>1578</v>
      </c>
      <c r="D31" s="5" t="s">
        <v>3493</v>
      </c>
      <c r="E31" s="3" t="s">
        <v>3464</v>
      </c>
      <c r="F31" s="7">
        <v>1018.65</v>
      </c>
      <c r="G31" s="144">
        <v>50</v>
      </c>
      <c r="H31" s="7">
        <v>3.5</v>
      </c>
      <c r="I31" s="8">
        <f t="shared" si="0"/>
        <v>175</v>
      </c>
      <c r="J31" s="8">
        <f t="shared" si="1"/>
        <v>12.250000000000002</v>
      </c>
      <c r="K31" s="24">
        <f t="shared" si="3"/>
        <v>187.25</v>
      </c>
      <c r="L31" s="24">
        <f t="shared" si="2"/>
        <v>1205.9000000000001</v>
      </c>
      <c r="M31" s="171"/>
    </row>
    <row r="32" spans="1:13" ht="24" customHeight="1" x14ac:dyDescent="0.4">
      <c r="A32" s="10">
        <v>28</v>
      </c>
      <c r="B32" s="3" t="s">
        <v>1579</v>
      </c>
      <c r="C32" s="5" t="s">
        <v>1580</v>
      </c>
      <c r="D32" s="5" t="s">
        <v>3494</v>
      </c>
      <c r="E32" s="3" t="s">
        <v>3464</v>
      </c>
      <c r="F32" s="7">
        <v>1692.75</v>
      </c>
      <c r="G32" s="144">
        <v>78</v>
      </c>
      <c r="H32" s="7">
        <v>3.5</v>
      </c>
      <c r="I32" s="8">
        <f t="shared" si="0"/>
        <v>273</v>
      </c>
      <c r="J32" s="8">
        <f t="shared" si="1"/>
        <v>19.110000000000003</v>
      </c>
      <c r="K32" s="24">
        <f t="shared" si="3"/>
        <v>292.11</v>
      </c>
      <c r="L32" s="24">
        <f t="shared" si="2"/>
        <v>1984.8600000000001</v>
      </c>
      <c r="M32" s="171"/>
    </row>
    <row r="33" spans="1:13" ht="24" customHeight="1" x14ac:dyDescent="0.4">
      <c r="A33" s="10">
        <v>29</v>
      </c>
      <c r="B33" s="3" t="s">
        <v>1581</v>
      </c>
      <c r="C33" s="5" t="s">
        <v>1582</v>
      </c>
      <c r="D33" s="5" t="s">
        <v>3495</v>
      </c>
      <c r="E33" s="3" t="s">
        <v>3464</v>
      </c>
      <c r="F33" s="7">
        <v>1542.96</v>
      </c>
      <c r="G33" s="144">
        <v>61</v>
      </c>
      <c r="H33" s="7">
        <v>3.5</v>
      </c>
      <c r="I33" s="8">
        <f t="shared" si="0"/>
        <v>213.5</v>
      </c>
      <c r="J33" s="8">
        <f t="shared" si="1"/>
        <v>14.945000000000002</v>
      </c>
      <c r="K33" s="24">
        <f t="shared" si="3"/>
        <v>228.45</v>
      </c>
      <c r="L33" s="24">
        <f t="shared" si="2"/>
        <v>1771.41</v>
      </c>
      <c r="M33" s="171"/>
    </row>
    <row r="34" spans="1:13" ht="24" customHeight="1" x14ac:dyDescent="0.4">
      <c r="A34" s="10">
        <v>30</v>
      </c>
      <c r="B34" s="3" t="s">
        <v>1610</v>
      </c>
      <c r="C34" s="5" t="s">
        <v>39</v>
      </c>
      <c r="D34" s="5" t="s">
        <v>2329</v>
      </c>
      <c r="E34" s="11" t="s">
        <v>3464</v>
      </c>
      <c r="F34" s="7">
        <v>520.57000000000005</v>
      </c>
      <c r="G34" s="144">
        <v>18</v>
      </c>
      <c r="H34" s="7">
        <v>3.5</v>
      </c>
      <c r="I34" s="8">
        <f t="shared" si="0"/>
        <v>63</v>
      </c>
      <c r="J34" s="8">
        <f t="shared" si="1"/>
        <v>4.41</v>
      </c>
      <c r="K34" s="24">
        <f t="shared" si="3"/>
        <v>67.41</v>
      </c>
      <c r="L34" s="24">
        <f t="shared" si="2"/>
        <v>587.98</v>
      </c>
      <c r="M34" s="171"/>
    </row>
    <row r="35" spans="1:13" ht="24" customHeight="1" x14ac:dyDescent="0.4">
      <c r="A35" s="10">
        <v>31</v>
      </c>
      <c r="B35" s="3" t="s">
        <v>1611</v>
      </c>
      <c r="C35" s="5" t="s">
        <v>3496</v>
      </c>
      <c r="D35" s="5" t="s">
        <v>2330</v>
      </c>
      <c r="E35" s="3" t="s">
        <v>3464</v>
      </c>
      <c r="F35" s="7">
        <v>119.87</v>
      </c>
      <c r="G35" s="144">
        <v>4</v>
      </c>
      <c r="H35" s="7">
        <v>3.5</v>
      </c>
      <c r="I35" s="8">
        <f t="shared" si="0"/>
        <v>14</v>
      </c>
      <c r="J35" s="8">
        <f t="shared" si="1"/>
        <v>0.98000000000000009</v>
      </c>
      <c r="K35" s="24">
        <f t="shared" si="3"/>
        <v>14.98</v>
      </c>
      <c r="L35" s="24">
        <f t="shared" si="2"/>
        <v>134.85</v>
      </c>
      <c r="M35" s="171"/>
    </row>
    <row r="36" spans="1:13" ht="24" customHeight="1" x14ac:dyDescent="0.4">
      <c r="A36" s="10">
        <v>32</v>
      </c>
      <c r="B36" s="3" t="s">
        <v>1621</v>
      </c>
      <c r="C36" s="5" t="s">
        <v>1622</v>
      </c>
      <c r="D36" s="5" t="s">
        <v>2332</v>
      </c>
      <c r="E36" s="3" t="s">
        <v>3464</v>
      </c>
      <c r="F36" s="7">
        <v>632.91999999999996</v>
      </c>
      <c r="G36" s="144">
        <v>22</v>
      </c>
      <c r="H36" s="7">
        <v>3.5</v>
      </c>
      <c r="I36" s="8">
        <f t="shared" si="0"/>
        <v>77</v>
      </c>
      <c r="J36" s="8">
        <f t="shared" si="1"/>
        <v>5.3900000000000006</v>
      </c>
      <c r="K36" s="24">
        <f t="shared" si="3"/>
        <v>82.39</v>
      </c>
      <c r="L36" s="24">
        <f t="shared" si="2"/>
        <v>715.31</v>
      </c>
      <c r="M36" s="171"/>
    </row>
    <row r="37" spans="1:13" ht="24" customHeight="1" x14ac:dyDescent="0.4">
      <c r="A37" s="10">
        <v>33</v>
      </c>
      <c r="B37" s="3" t="s">
        <v>1614</v>
      </c>
      <c r="C37" s="5" t="s">
        <v>1615</v>
      </c>
      <c r="D37" s="5" t="s">
        <v>2331</v>
      </c>
      <c r="E37" s="3" t="s">
        <v>18</v>
      </c>
      <c r="F37" s="7">
        <v>0</v>
      </c>
      <c r="G37" s="144">
        <v>10</v>
      </c>
      <c r="H37" s="7">
        <v>3.5</v>
      </c>
      <c r="I37" s="8">
        <f t="shared" si="0"/>
        <v>35</v>
      </c>
      <c r="J37" s="8">
        <f t="shared" si="1"/>
        <v>2.4500000000000002</v>
      </c>
      <c r="K37" s="24">
        <f t="shared" si="3"/>
        <v>37.450000000000003</v>
      </c>
      <c r="L37" s="24">
        <f t="shared" si="2"/>
        <v>37.450000000000003</v>
      </c>
      <c r="M37" s="171"/>
    </row>
    <row r="38" spans="1:13" ht="24" customHeight="1" x14ac:dyDescent="0.4">
      <c r="A38" s="10">
        <v>34</v>
      </c>
      <c r="B38" s="3" t="s">
        <v>1623</v>
      </c>
      <c r="C38" s="5" t="s">
        <v>1624</v>
      </c>
      <c r="D38" s="5" t="s">
        <v>2333</v>
      </c>
      <c r="E38" s="3" t="s">
        <v>3464</v>
      </c>
      <c r="F38" s="7">
        <v>1235.8599999999999</v>
      </c>
      <c r="G38" s="144">
        <v>52</v>
      </c>
      <c r="H38" s="7">
        <v>3.5</v>
      </c>
      <c r="I38" s="8">
        <f t="shared" si="0"/>
        <v>182</v>
      </c>
      <c r="J38" s="8">
        <f t="shared" si="1"/>
        <v>12.740000000000002</v>
      </c>
      <c r="K38" s="24">
        <f t="shared" si="3"/>
        <v>194.74</v>
      </c>
      <c r="L38" s="24">
        <f t="shared" si="2"/>
        <v>1430.6</v>
      </c>
      <c r="M38" s="171"/>
    </row>
    <row r="39" spans="1:13" ht="24" customHeight="1" x14ac:dyDescent="0.4">
      <c r="A39" s="10">
        <v>35</v>
      </c>
      <c r="B39" s="3" t="s">
        <v>1625</v>
      </c>
      <c r="C39" s="5" t="s">
        <v>3497</v>
      </c>
      <c r="D39" s="5" t="s">
        <v>2334</v>
      </c>
      <c r="E39" s="3" t="s">
        <v>3464</v>
      </c>
      <c r="F39" s="7">
        <v>1209.6500000000001</v>
      </c>
      <c r="G39" s="144">
        <v>13</v>
      </c>
      <c r="H39" s="7">
        <v>3.5</v>
      </c>
      <c r="I39" s="8">
        <f t="shared" si="0"/>
        <v>45.5</v>
      </c>
      <c r="J39" s="8">
        <f t="shared" si="1"/>
        <v>3.1850000000000005</v>
      </c>
      <c r="K39" s="24">
        <f t="shared" si="3"/>
        <v>48.69</v>
      </c>
      <c r="L39" s="24">
        <f t="shared" si="2"/>
        <v>1258.3400000000001</v>
      </c>
      <c r="M39" s="171"/>
    </row>
    <row r="40" spans="1:13" ht="24" customHeight="1" x14ac:dyDescent="0.4">
      <c r="A40" s="10">
        <v>36</v>
      </c>
      <c r="B40" s="3" t="s">
        <v>1626</v>
      </c>
      <c r="C40" s="5" t="s">
        <v>1627</v>
      </c>
      <c r="D40" s="5" t="s">
        <v>2335</v>
      </c>
      <c r="E40" s="3" t="s">
        <v>2257</v>
      </c>
      <c r="F40" s="7">
        <v>18.73</v>
      </c>
      <c r="G40" s="144">
        <v>0</v>
      </c>
      <c r="H40" s="7">
        <v>3.5</v>
      </c>
      <c r="I40" s="8">
        <f t="shared" si="0"/>
        <v>0</v>
      </c>
      <c r="J40" s="8">
        <f t="shared" si="1"/>
        <v>0</v>
      </c>
      <c r="K40" s="24">
        <f t="shared" si="3"/>
        <v>0</v>
      </c>
      <c r="L40" s="24">
        <f t="shared" si="2"/>
        <v>18.73</v>
      </c>
      <c r="M40" s="171"/>
    </row>
    <row r="41" spans="1:13" ht="24" customHeight="1" x14ac:dyDescent="0.4">
      <c r="A41" s="10">
        <v>37</v>
      </c>
      <c r="B41" s="3" t="s">
        <v>1894</v>
      </c>
      <c r="C41" s="5" t="s">
        <v>1892</v>
      </c>
      <c r="D41" s="5" t="s">
        <v>2346</v>
      </c>
      <c r="E41" s="3" t="s">
        <v>3464</v>
      </c>
      <c r="F41" s="7">
        <v>1071.0899999999999</v>
      </c>
      <c r="G41" s="144">
        <v>42</v>
      </c>
      <c r="H41" s="7">
        <v>3.5</v>
      </c>
      <c r="I41" s="8">
        <f t="shared" si="0"/>
        <v>147</v>
      </c>
      <c r="J41" s="8">
        <f t="shared" si="1"/>
        <v>10.290000000000001</v>
      </c>
      <c r="K41" s="24">
        <f t="shared" si="3"/>
        <v>157.29</v>
      </c>
      <c r="L41" s="24">
        <f t="shared" si="2"/>
        <v>1228.3799999999999</v>
      </c>
      <c r="M41" s="171"/>
    </row>
    <row r="42" spans="1:13" ht="24" customHeight="1" x14ac:dyDescent="0.4">
      <c r="A42" s="10">
        <v>38</v>
      </c>
      <c r="B42" s="3" t="s">
        <v>1988</v>
      </c>
      <c r="C42" s="5" t="s">
        <v>2216</v>
      </c>
      <c r="D42" s="5" t="s">
        <v>2348</v>
      </c>
      <c r="E42" s="3" t="s">
        <v>3464</v>
      </c>
      <c r="F42" s="7">
        <v>131.09</v>
      </c>
      <c r="G42" s="144">
        <v>8</v>
      </c>
      <c r="H42" s="7">
        <v>3.5</v>
      </c>
      <c r="I42" s="8">
        <f t="shared" si="0"/>
        <v>28</v>
      </c>
      <c r="J42" s="8">
        <f t="shared" si="1"/>
        <v>1.9600000000000002</v>
      </c>
      <c r="K42" s="24">
        <f t="shared" si="3"/>
        <v>29.96</v>
      </c>
      <c r="L42" s="24">
        <f t="shared" si="2"/>
        <v>161.05000000000001</v>
      </c>
      <c r="M42" s="171"/>
    </row>
    <row r="43" spans="1:13" ht="24" customHeight="1" x14ac:dyDescent="0.4">
      <c r="A43" s="10">
        <v>39</v>
      </c>
      <c r="B43" s="3" t="s">
        <v>1890</v>
      </c>
      <c r="C43" s="5" t="s">
        <v>2212</v>
      </c>
      <c r="D43" s="5" t="s">
        <v>2345</v>
      </c>
      <c r="E43" s="3" t="s">
        <v>3467</v>
      </c>
      <c r="F43" s="7">
        <v>67.42</v>
      </c>
      <c r="G43" s="144">
        <v>2</v>
      </c>
      <c r="H43" s="7">
        <v>3.5</v>
      </c>
      <c r="I43" s="8">
        <f t="shared" si="0"/>
        <v>7</v>
      </c>
      <c r="J43" s="8">
        <f t="shared" si="1"/>
        <v>0.49000000000000005</v>
      </c>
      <c r="K43" s="24">
        <f t="shared" si="3"/>
        <v>7.49</v>
      </c>
      <c r="L43" s="24">
        <f t="shared" si="2"/>
        <v>74.91</v>
      </c>
      <c r="M43" s="171"/>
    </row>
    <row r="44" spans="1:13" ht="24" customHeight="1" x14ac:dyDescent="0.4">
      <c r="A44" s="10">
        <v>40</v>
      </c>
      <c r="B44" s="3" t="s">
        <v>1661</v>
      </c>
      <c r="C44" s="5" t="s">
        <v>1662</v>
      </c>
      <c r="D44" s="5" t="s">
        <v>2336</v>
      </c>
      <c r="E44" s="3" t="s">
        <v>3464</v>
      </c>
      <c r="F44" s="7">
        <v>685.35</v>
      </c>
      <c r="G44" s="144">
        <v>39</v>
      </c>
      <c r="H44" s="7">
        <v>3.5</v>
      </c>
      <c r="I44" s="8">
        <f t="shared" si="0"/>
        <v>136.5</v>
      </c>
      <c r="J44" s="8">
        <f t="shared" si="1"/>
        <v>9.5550000000000015</v>
      </c>
      <c r="K44" s="24">
        <f t="shared" si="3"/>
        <v>146.06</v>
      </c>
      <c r="L44" s="24">
        <f t="shared" si="2"/>
        <v>831.41000000000008</v>
      </c>
      <c r="M44" s="171"/>
    </row>
    <row r="45" spans="1:13" ht="24" customHeight="1" x14ac:dyDescent="0.4">
      <c r="A45" s="10">
        <v>41</v>
      </c>
      <c r="B45" s="3" t="s">
        <v>1694</v>
      </c>
      <c r="C45" s="5" t="s">
        <v>2207</v>
      </c>
      <c r="D45" s="5" t="s">
        <v>2337</v>
      </c>
      <c r="E45" s="3" t="s">
        <v>3464</v>
      </c>
      <c r="F45" s="7">
        <v>1696.51</v>
      </c>
      <c r="G45" s="144">
        <v>12</v>
      </c>
      <c r="H45" s="7">
        <v>3.5</v>
      </c>
      <c r="I45" s="8">
        <f t="shared" si="0"/>
        <v>42</v>
      </c>
      <c r="J45" s="8">
        <f t="shared" si="1"/>
        <v>2.9400000000000004</v>
      </c>
      <c r="K45" s="24">
        <f t="shared" si="3"/>
        <v>44.94</v>
      </c>
      <c r="L45" s="24">
        <f t="shared" si="2"/>
        <v>1741.45</v>
      </c>
      <c r="M45" s="171"/>
    </row>
    <row r="46" spans="1:13" ht="24" customHeight="1" x14ac:dyDescent="0.4">
      <c r="A46" s="172">
        <v>42</v>
      </c>
      <c r="B46" s="3" t="s">
        <v>3854</v>
      </c>
      <c r="C46" s="5" t="s">
        <v>1524</v>
      </c>
      <c r="D46" s="5" t="s">
        <v>3855</v>
      </c>
      <c r="E46" s="3" t="s">
        <v>18</v>
      </c>
      <c r="F46" s="7">
        <v>0</v>
      </c>
      <c r="G46" s="144">
        <v>0</v>
      </c>
      <c r="H46" s="7">
        <v>3.5</v>
      </c>
      <c r="I46" s="8">
        <f t="shared" si="0"/>
        <v>0</v>
      </c>
      <c r="J46" s="8">
        <f t="shared" si="1"/>
        <v>0</v>
      </c>
      <c r="K46" s="24">
        <f t="shared" si="3"/>
        <v>0</v>
      </c>
      <c r="L46" s="24">
        <f t="shared" si="2"/>
        <v>0</v>
      </c>
      <c r="M46" s="171"/>
    </row>
    <row r="47" spans="1:13" ht="24" customHeight="1" x14ac:dyDescent="0.4">
      <c r="A47" s="10">
        <v>43</v>
      </c>
      <c r="B47" s="3" t="s">
        <v>1047</v>
      </c>
      <c r="C47" s="5" t="s">
        <v>1048</v>
      </c>
      <c r="D47" s="5" t="s">
        <v>1049</v>
      </c>
      <c r="E47" s="3" t="s">
        <v>3464</v>
      </c>
      <c r="F47" s="7">
        <v>239.71</v>
      </c>
      <c r="G47" s="144">
        <v>0</v>
      </c>
      <c r="H47" s="7">
        <v>3.5</v>
      </c>
      <c r="I47" s="8">
        <f t="shared" si="0"/>
        <v>0</v>
      </c>
      <c r="J47" s="8">
        <f t="shared" si="1"/>
        <v>0</v>
      </c>
      <c r="K47" s="24">
        <f t="shared" si="3"/>
        <v>0</v>
      </c>
      <c r="L47" s="24">
        <f t="shared" si="2"/>
        <v>239.71</v>
      </c>
      <c r="M47" s="171"/>
    </row>
    <row r="48" spans="1:13" ht="24" customHeight="1" x14ac:dyDescent="0.4">
      <c r="A48" s="10">
        <v>44</v>
      </c>
      <c r="B48" s="3" t="s">
        <v>1028</v>
      </c>
      <c r="C48" s="5" t="s">
        <v>1029</v>
      </c>
      <c r="D48" s="5" t="s">
        <v>1030</v>
      </c>
      <c r="E48" s="3" t="s">
        <v>3464</v>
      </c>
      <c r="F48" s="7">
        <v>546.78</v>
      </c>
      <c r="G48" s="144">
        <v>29</v>
      </c>
      <c r="H48" s="7">
        <v>3.5</v>
      </c>
      <c r="I48" s="8">
        <f t="shared" si="0"/>
        <v>101.5</v>
      </c>
      <c r="J48" s="8">
        <f t="shared" si="1"/>
        <v>7.1050000000000004</v>
      </c>
      <c r="K48" s="24">
        <f t="shared" si="3"/>
        <v>108.61</v>
      </c>
      <c r="L48" s="24">
        <f t="shared" si="2"/>
        <v>655.39</v>
      </c>
      <c r="M48" s="171"/>
    </row>
    <row r="49" spans="1:13" ht="24" customHeight="1" x14ac:dyDescent="0.4">
      <c r="A49" s="10">
        <v>45</v>
      </c>
      <c r="B49" s="3" t="s">
        <v>1039</v>
      </c>
      <c r="C49" s="5" t="s">
        <v>1040</v>
      </c>
      <c r="D49" s="5" t="s">
        <v>1041</v>
      </c>
      <c r="E49" s="3" t="s">
        <v>3464</v>
      </c>
      <c r="F49" s="7">
        <v>505.6</v>
      </c>
      <c r="G49" s="144">
        <v>30</v>
      </c>
      <c r="H49" s="7">
        <v>3.5</v>
      </c>
      <c r="I49" s="8">
        <f t="shared" si="0"/>
        <v>105</v>
      </c>
      <c r="J49" s="8">
        <f t="shared" si="1"/>
        <v>7.3500000000000005</v>
      </c>
      <c r="K49" s="24">
        <f t="shared" si="3"/>
        <v>112.35</v>
      </c>
      <c r="L49" s="24">
        <f t="shared" si="2"/>
        <v>617.95000000000005</v>
      </c>
      <c r="M49" s="171"/>
    </row>
    <row r="50" spans="1:13" ht="24" customHeight="1" x14ac:dyDescent="0.4">
      <c r="A50" s="10">
        <v>46</v>
      </c>
      <c r="B50" s="3" t="s">
        <v>1042</v>
      </c>
      <c r="C50" s="5" t="s">
        <v>1040</v>
      </c>
      <c r="D50" s="5" t="s">
        <v>1043</v>
      </c>
      <c r="E50" s="3" t="s">
        <v>3464</v>
      </c>
      <c r="F50" s="7">
        <v>1329.48</v>
      </c>
      <c r="G50" s="144">
        <v>63</v>
      </c>
      <c r="H50" s="7">
        <v>3.5</v>
      </c>
      <c r="I50" s="8">
        <f t="shared" si="0"/>
        <v>220.5</v>
      </c>
      <c r="J50" s="8">
        <f t="shared" si="1"/>
        <v>15.435000000000002</v>
      </c>
      <c r="K50" s="24">
        <f t="shared" si="3"/>
        <v>235.94</v>
      </c>
      <c r="L50" s="24">
        <f t="shared" si="2"/>
        <v>1565.42</v>
      </c>
      <c r="M50" s="171"/>
    </row>
    <row r="51" spans="1:13" ht="24" customHeight="1" x14ac:dyDescent="0.4">
      <c r="A51" s="10">
        <v>47</v>
      </c>
      <c r="B51" s="3" t="s">
        <v>1313</v>
      </c>
      <c r="C51" s="5" t="s">
        <v>2200</v>
      </c>
      <c r="D51" s="5" t="s">
        <v>1314</v>
      </c>
      <c r="E51" s="12" t="s">
        <v>3464</v>
      </c>
      <c r="F51" s="7">
        <v>2239.52</v>
      </c>
      <c r="G51" s="144">
        <v>88</v>
      </c>
      <c r="H51" s="7">
        <v>3.5</v>
      </c>
      <c r="I51" s="8">
        <f t="shared" si="0"/>
        <v>308</v>
      </c>
      <c r="J51" s="8">
        <f t="shared" si="1"/>
        <v>21.560000000000002</v>
      </c>
      <c r="K51" s="24">
        <f t="shared" si="3"/>
        <v>329.56</v>
      </c>
      <c r="L51" s="24">
        <f t="shared" si="2"/>
        <v>2569.08</v>
      </c>
      <c r="M51" s="171"/>
    </row>
    <row r="52" spans="1:13" ht="24" customHeight="1" x14ac:dyDescent="0.4">
      <c r="A52" s="10">
        <v>48</v>
      </c>
      <c r="B52" s="3" t="s">
        <v>2540</v>
      </c>
      <c r="C52" s="5" t="s">
        <v>2906</v>
      </c>
      <c r="D52" s="5" t="s">
        <v>2907</v>
      </c>
      <c r="E52" s="12" t="s">
        <v>3471</v>
      </c>
      <c r="F52" s="7">
        <v>509.32</v>
      </c>
      <c r="G52" s="144">
        <v>80</v>
      </c>
      <c r="H52" s="7">
        <v>3.5</v>
      </c>
      <c r="I52" s="8">
        <f t="shared" si="0"/>
        <v>280</v>
      </c>
      <c r="J52" s="8">
        <f t="shared" si="1"/>
        <v>19.600000000000001</v>
      </c>
      <c r="K52" s="24">
        <f t="shared" si="3"/>
        <v>299.60000000000002</v>
      </c>
      <c r="L52" s="24">
        <f t="shared" si="2"/>
        <v>808.92000000000007</v>
      </c>
      <c r="M52" s="171"/>
    </row>
    <row r="53" spans="1:13" ht="24" customHeight="1" x14ac:dyDescent="0.4">
      <c r="A53" s="10">
        <v>49</v>
      </c>
      <c r="B53" s="3" t="s">
        <v>1226</v>
      </c>
      <c r="C53" s="5" t="s">
        <v>1227</v>
      </c>
      <c r="D53" s="5" t="s">
        <v>1620</v>
      </c>
      <c r="E53" s="12" t="s">
        <v>3466</v>
      </c>
      <c r="F53" s="7">
        <v>119.85</v>
      </c>
      <c r="G53" s="144">
        <v>5</v>
      </c>
      <c r="H53" s="7">
        <v>3.5</v>
      </c>
      <c r="I53" s="8">
        <f t="shared" si="0"/>
        <v>17.5</v>
      </c>
      <c r="J53" s="8">
        <f t="shared" si="1"/>
        <v>1.2250000000000001</v>
      </c>
      <c r="K53" s="24">
        <f t="shared" si="3"/>
        <v>18.73</v>
      </c>
      <c r="L53" s="24">
        <f t="shared" si="2"/>
        <v>138.57999999999998</v>
      </c>
      <c r="M53" s="171"/>
    </row>
    <row r="54" spans="1:13" ht="24" customHeight="1" x14ac:dyDescent="0.4">
      <c r="A54" s="10">
        <v>50</v>
      </c>
      <c r="B54" s="3" t="s">
        <v>1618</v>
      </c>
      <c r="C54" s="5" t="s">
        <v>1619</v>
      </c>
      <c r="D54" s="5" t="s">
        <v>1620</v>
      </c>
      <c r="E54" s="12" t="s">
        <v>3464</v>
      </c>
      <c r="F54" s="7">
        <v>1632.84</v>
      </c>
      <c r="G54" s="144">
        <v>68</v>
      </c>
      <c r="H54" s="7">
        <v>3.5</v>
      </c>
      <c r="I54" s="8">
        <f t="shared" si="0"/>
        <v>238</v>
      </c>
      <c r="J54" s="8">
        <f t="shared" si="1"/>
        <v>16.66</v>
      </c>
      <c r="K54" s="24">
        <f t="shared" si="3"/>
        <v>254.66</v>
      </c>
      <c r="L54" s="24">
        <f t="shared" si="2"/>
        <v>1887.5</v>
      </c>
      <c r="M54" s="171"/>
    </row>
    <row r="55" spans="1:13" ht="24" customHeight="1" x14ac:dyDescent="0.4">
      <c r="A55" s="10">
        <v>51</v>
      </c>
      <c r="B55" s="3" t="s">
        <v>2000</v>
      </c>
      <c r="C55" s="5" t="s">
        <v>1568</v>
      </c>
      <c r="D55" s="5" t="s">
        <v>1620</v>
      </c>
      <c r="E55" s="12" t="s">
        <v>3464</v>
      </c>
      <c r="F55" s="7">
        <v>1071.08</v>
      </c>
      <c r="G55" s="144">
        <v>55</v>
      </c>
      <c r="H55" s="7">
        <v>3.5</v>
      </c>
      <c r="I55" s="8">
        <f t="shared" si="0"/>
        <v>192.5</v>
      </c>
      <c r="J55" s="8">
        <f t="shared" si="1"/>
        <v>13.475000000000001</v>
      </c>
      <c r="K55" s="24">
        <f t="shared" si="3"/>
        <v>205.98</v>
      </c>
      <c r="L55" s="24">
        <f t="shared" si="2"/>
        <v>1277.06</v>
      </c>
      <c r="M55" s="171"/>
    </row>
    <row r="56" spans="1:13" ht="24" customHeight="1" x14ac:dyDescent="0.4">
      <c r="A56" s="10">
        <v>52</v>
      </c>
      <c r="B56" s="3" t="s">
        <v>1598</v>
      </c>
      <c r="C56" s="5" t="s">
        <v>1599</v>
      </c>
      <c r="D56" s="5" t="s">
        <v>1600</v>
      </c>
      <c r="E56" s="3" t="s">
        <v>3464</v>
      </c>
      <c r="F56" s="7">
        <v>322.08999999999997</v>
      </c>
      <c r="G56" s="144">
        <v>15</v>
      </c>
      <c r="H56" s="7">
        <v>3.5</v>
      </c>
      <c r="I56" s="8">
        <f t="shared" si="0"/>
        <v>52.5</v>
      </c>
      <c r="J56" s="8">
        <f t="shared" si="1"/>
        <v>3.6750000000000003</v>
      </c>
      <c r="K56" s="24">
        <f t="shared" si="3"/>
        <v>56.18</v>
      </c>
      <c r="L56" s="24">
        <f t="shared" si="2"/>
        <v>378.27</v>
      </c>
      <c r="M56" s="171"/>
    </row>
    <row r="57" spans="1:13" ht="24" customHeight="1" x14ac:dyDescent="0.4">
      <c r="A57" s="172">
        <v>53</v>
      </c>
      <c r="B57" s="3" t="s">
        <v>3856</v>
      </c>
      <c r="C57" s="5" t="s">
        <v>3487</v>
      </c>
      <c r="D57" s="5" t="s">
        <v>3857</v>
      </c>
      <c r="E57" s="3" t="s">
        <v>18</v>
      </c>
      <c r="F57" s="7">
        <v>0</v>
      </c>
      <c r="G57" s="144">
        <v>0</v>
      </c>
      <c r="H57" s="7">
        <v>3.5</v>
      </c>
      <c r="I57" s="8">
        <f t="shared" si="0"/>
        <v>0</v>
      </c>
      <c r="J57" s="8">
        <f t="shared" si="1"/>
        <v>0</v>
      </c>
      <c r="K57" s="24">
        <f t="shared" si="3"/>
        <v>0</v>
      </c>
      <c r="L57" s="24">
        <f t="shared" si="2"/>
        <v>0</v>
      </c>
      <c r="M57" s="171"/>
    </row>
    <row r="58" spans="1:13" ht="24" customHeight="1" x14ac:dyDescent="0.4">
      <c r="A58" s="10">
        <v>54</v>
      </c>
      <c r="B58" s="3" t="s">
        <v>877</v>
      </c>
      <c r="C58" s="5" t="s">
        <v>878</v>
      </c>
      <c r="D58" s="5" t="s">
        <v>879</v>
      </c>
      <c r="E58" s="3" t="s">
        <v>3464</v>
      </c>
      <c r="F58" s="7">
        <v>1602.87</v>
      </c>
      <c r="G58" s="144">
        <v>130</v>
      </c>
      <c r="H58" s="7">
        <v>3.5</v>
      </c>
      <c r="I58" s="8">
        <f t="shared" si="0"/>
        <v>455</v>
      </c>
      <c r="J58" s="8">
        <f t="shared" si="1"/>
        <v>31.85</v>
      </c>
      <c r="K58" s="24">
        <f t="shared" si="3"/>
        <v>486.85</v>
      </c>
      <c r="L58" s="24">
        <f t="shared" si="2"/>
        <v>2089.7199999999998</v>
      </c>
      <c r="M58" s="171"/>
    </row>
    <row r="59" spans="1:13" ht="24" customHeight="1" x14ac:dyDescent="0.4">
      <c r="A59" s="10">
        <v>55</v>
      </c>
      <c r="B59" s="3" t="s">
        <v>1225</v>
      </c>
      <c r="C59" s="5" t="s">
        <v>3108</v>
      </c>
      <c r="D59" s="5" t="s">
        <v>843</v>
      </c>
      <c r="E59" s="12" t="s">
        <v>3471</v>
      </c>
      <c r="F59" s="7">
        <v>56.18</v>
      </c>
      <c r="G59" s="144">
        <v>8</v>
      </c>
      <c r="H59" s="7">
        <v>3.5</v>
      </c>
      <c r="I59" s="8">
        <f t="shared" si="0"/>
        <v>28</v>
      </c>
      <c r="J59" s="8">
        <f t="shared" si="1"/>
        <v>1.9600000000000002</v>
      </c>
      <c r="K59" s="24">
        <f t="shared" si="3"/>
        <v>29.96</v>
      </c>
      <c r="L59" s="24">
        <f t="shared" si="2"/>
        <v>86.14</v>
      </c>
      <c r="M59" s="171"/>
    </row>
    <row r="60" spans="1:13" ht="24" customHeight="1" x14ac:dyDescent="0.4">
      <c r="A60" s="10">
        <v>56</v>
      </c>
      <c r="B60" s="3" t="s">
        <v>1526</v>
      </c>
      <c r="C60" s="5" t="s">
        <v>1060</v>
      </c>
      <c r="D60" s="5" t="s">
        <v>1527</v>
      </c>
      <c r="E60" s="12" t="s">
        <v>3467</v>
      </c>
      <c r="F60" s="7">
        <v>123.59</v>
      </c>
      <c r="G60" s="144">
        <v>19</v>
      </c>
      <c r="H60" s="7">
        <v>3.5</v>
      </c>
      <c r="I60" s="8">
        <f t="shared" si="0"/>
        <v>66.5</v>
      </c>
      <c r="J60" s="8">
        <f t="shared" si="1"/>
        <v>4.6550000000000002</v>
      </c>
      <c r="K60" s="24">
        <f t="shared" si="3"/>
        <v>71.160000000000011</v>
      </c>
      <c r="L60" s="24">
        <f t="shared" si="2"/>
        <v>194.75</v>
      </c>
      <c r="M60" s="171"/>
    </row>
    <row r="61" spans="1:13" ht="24" customHeight="1" x14ac:dyDescent="0.4">
      <c r="A61" s="10">
        <v>57</v>
      </c>
      <c r="B61" s="3" t="s">
        <v>1612</v>
      </c>
      <c r="C61" s="5" t="s">
        <v>1613</v>
      </c>
      <c r="D61" s="5" t="s">
        <v>1527</v>
      </c>
      <c r="E61" s="12" t="s">
        <v>3464</v>
      </c>
      <c r="F61" s="7">
        <v>411.97</v>
      </c>
      <c r="G61" s="144">
        <v>21</v>
      </c>
      <c r="H61" s="7">
        <v>3.5</v>
      </c>
      <c r="I61" s="8">
        <f t="shared" si="0"/>
        <v>73.5</v>
      </c>
      <c r="J61" s="8">
        <f t="shared" si="1"/>
        <v>5.1450000000000005</v>
      </c>
      <c r="K61" s="24">
        <f t="shared" si="3"/>
        <v>78.650000000000006</v>
      </c>
      <c r="L61" s="24">
        <f t="shared" si="2"/>
        <v>490.62</v>
      </c>
      <c r="M61" s="171"/>
    </row>
    <row r="62" spans="1:13" ht="24" customHeight="1" x14ac:dyDescent="0.4">
      <c r="A62" s="10">
        <v>58</v>
      </c>
      <c r="B62" s="3" t="s">
        <v>1993</v>
      </c>
      <c r="C62" s="5" t="s">
        <v>1994</v>
      </c>
      <c r="D62" s="5" t="s">
        <v>1995</v>
      </c>
      <c r="E62" s="3" t="s">
        <v>3464</v>
      </c>
      <c r="F62" s="7">
        <v>520.57000000000005</v>
      </c>
      <c r="G62" s="144">
        <v>18</v>
      </c>
      <c r="H62" s="7">
        <v>3.5</v>
      </c>
      <c r="I62" s="8">
        <f t="shared" si="0"/>
        <v>63</v>
      </c>
      <c r="J62" s="8">
        <f t="shared" si="1"/>
        <v>4.41</v>
      </c>
      <c r="K62" s="24">
        <f t="shared" si="3"/>
        <v>67.41</v>
      </c>
      <c r="L62" s="24">
        <f t="shared" si="2"/>
        <v>587.98</v>
      </c>
      <c r="M62" s="171"/>
    </row>
    <row r="63" spans="1:13" ht="24" customHeight="1" x14ac:dyDescent="0.4">
      <c r="A63" s="10">
        <v>59</v>
      </c>
      <c r="B63" s="3" t="s">
        <v>1996</v>
      </c>
      <c r="C63" s="5" t="s">
        <v>1994</v>
      </c>
      <c r="D63" s="5" t="s">
        <v>1997</v>
      </c>
      <c r="E63" s="3" t="s">
        <v>3464</v>
      </c>
      <c r="F63" s="7">
        <v>363.28</v>
      </c>
      <c r="G63" s="144">
        <v>21</v>
      </c>
      <c r="H63" s="7">
        <v>3.5</v>
      </c>
      <c r="I63" s="8">
        <f t="shared" si="0"/>
        <v>73.5</v>
      </c>
      <c r="J63" s="8">
        <f t="shared" si="1"/>
        <v>5.1450000000000005</v>
      </c>
      <c r="K63" s="24">
        <f t="shared" si="3"/>
        <v>78.650000000000006</v>
      </c>
      <c r="L63" s="24">
        <f t="shared" si="2"/>
        <v>441.92999999999995</v>
      </c>
      <c r="M63" s="171"/>
    </row>
    <row r="64" spans="1:13" ht="24" customHeight="1" x14ac:dyDescent="0.4">
      <c r="A64" s="10">
        <v>60</v>
      </c>
      <c r="B64" s="3" t="s">
        <v>1553</v>
      </c>
      <c r="C64" s="5" t="s">
        <v>1554</v>
      </c>
      <c r="D64" s="5" t="s">
        <v>1555</v>
      </c>
      <c r="E64" s="3" t="s">
        <v>3464</v>
      </c>
      <c r="F64" s="7">
        <v>262.17</v>
      </c>
      <c r="G64" s="144">
        <v>15</v>
      </c>
      <c r="H64" s="7">
        <v>3.5</v>
      </c>
      <c r="I64" s="8">
        <f t="shared" si="0"/>
        <v>52.5</v>
      </c>
      <c r="J64" s="8">
        <f t="shared" si="1"/>
        <v>3.6750000000000003</v>
      </c>
      <c r="K64" s="24">
        <f t="shared" si="3"/>
        <v>56.18</v>
      </c>
      <c r="L64" s="24">
        <f t="shared" si="2"/>
        <v>318.35000000000002</v>
      </c>
      <c r="M64" s="171"/>
    </row>
    <row r="65" spans="1:13" ht="24" customHeight="1" x14ac:dyDescent="0.4">
      <c r="A65" s="10">
        <v>61</v>
      </c>
      <c r="B65" s="3" t="s">
        <v>1208</v>
      </c>
      <c r="C65" s="5" t="s">
        <v>1209</v>
      </c>
      <c r="D65" s="5" t="s">
        <v>1210</v>
      </c>
      <c r="E65" s="3" t="s">
        <v>3467</v>
      </c>
      <c r="F65" s="7">
        <v>11.25</v>
      </c>
      <c r="G65" s="144">
        <v>0</v>
      </c>
      <c r="H65" s="7">
        <v>3.5</v>
      </c>
      <c r="I65" s="8">
        <f t="shared" si="0"/>
        <v>0</v>
      </c>
      <c r="J65" s="8">
        <f t="shared" si="1"/>
        <v>0</v>
      </c>
      <c r="K65" s="24">
        <f t="shared" si="3"/>
        <v>0</v>
      </c>
      <c r="L65" s="24">
        <f t="shared" si="2"/>
        <v>11.25</v>
      </c>
      <c r="M65" s="171"/>
    </row>
    <row r="66" spans="1:13" ht="24" customHeight="1" x14ac:dyDescent="0.4">
      <c r="A66" s="10">
        <v>62</v>
      </c>
      <c r="B66" s="3" t="s">
        <v>1990</v>
      </c>
      <c r="C66" s="5" t="s">
        <v>2212</v>
      </c>
      <c r="D66" s="5" t="s">
        <v>1210</v>
      </c>
      <c r="E66" s="3" t="s">
        <v>3467</v>
      </c>
      <c r="F66" s="7">
        <v>86.14</v>
      </c>
      <c r="G66" s="144">
        <v>5</v>
      </c>
      <c r="H66" s="7">
        <v>3.5</v>
      </c>
      <c r="I66" s="8">
        <f t="shared" si="0"/>
        <v>17.5</v>
      </c>
      <c r="J66" s="8">
        <f t="shared" si="1"/>
        <v>1.2250000000000001</v>
      </c>
      <c r="K66" s="24">
        <f t="shared" si="3"/>
        <v>18.73</v>
      </c>
      <c r="L66" s="24">
        <f t="shared" si="2"/>
        <v>104.87</v>
      </c>
      <c r="M66" s="171"/>
    </row>
    <row r="67" spans="1:13" ht="24" customHeight="1" x14ac:dyDescent="0.4">
      <c r="A67" s="10">
        <v>63</v>
      </c>
      <c r="B67" s="3" t="s">
        <v>1230</v>
      </c>
      <c r="C67" s="5" t="s">
        <v>1231</v>
      </c>
      <c r="D67" s="5" t="s">
        <v>1232</v>
      </c>
      <c r="E67" s="3" t="s">
        <v>18</v>
      </c>
      <c r="F67" s="7">
        <v>0</v>
      </c>
      <c r="G67" s="144">
        <v>100</v>
      </c>
      <c r="H67" s="7">
        <v>3.5</v>
      </c>
      <c r="I67" s="8">
        <f t="shared" si="0"/>
        <v>350</v>
      </c>
      <c r="J67" s="8">
        <f t="shared" si="1"/>
        <v>24.500000000000004</v>
      </c>
      <c r="K67" s="24">
        <f t="shared" si="3"/>
        <v>374.5</v>
      </c>
      <c r="L67" s="24">
        <f t="shared" si="2"/>
        <v>374.5</v>
      </c>
      <c r="M67" s="171"/>
    </row>
    <row r="68" spans="1:13" ht="24" customHeight="1" x14ac:dyDescent="0.4">
      <c r="A68" s="10">
        <v>64</v>
      </c>
      <c r="B68" s="3" t="s">
        <v>1551</v>
      </c>
      <c r="C68" s="5" t="s">
        <v>3498</v>
      </c>
      <c r="D68" s="5" t="s">
        <v>1552</v>
      </c>
      <c r="E68" s="3" t="s">
        <v>18</v>
      </c>
      <c r="F68" s="7">
        <v>0</v>
      </c>
      <c r="G68" s="144">
        <v>3</v>
      </c>
      <c r="H68" s="7">
        <v>3.5</v>
      </c>
      <c r="I68" s="8">
        <f t="shared" si="0"/>
        <v>10.5</v>
      </c>
      <c r="J68" s="8">
        <f t="shared" si="1"/>
        <v>0.7350000000000001</v>
      </c>
      <c r="K68" s="24">
        <f t="shared" si="3"/>
        <v>11.24</v>
      </c>
      <c r="L68" s="24">
        <f t="shared" si="2"/>
        <v>11.24</v>
      </c>
      <c r="M68" s="171"/>
    </row>
    <row r="69" spans="1:13" ht="24" customHeight="1" x14ac:dyDescent="0.4">
      <c r="A69" s="10">
        <v>65</v>
      </c>
      <c r="B69" s="3" t="s">
        <v>1616</v>
      </c>
      <c r="C69" s="5" t="s">
        <v>1617</v>
      </c>
      <c r="D69" s="5" t="s">
        <v>1531</v>
      </c>
      <c r="E69" s="3" t="s">
        <v>3468</v>
      </c>
      <c r="F69" s="7">
        <v>224.71</v>
      </c>
      <c r="G69" s="144">
        <v>22</v>
      </c>
      <c r="H69" s="7">
        <v>3.5</v>
      </c>
      <c r="I69" s="8">
        <f t="shared" si="0"/>
        <v>77</v>
      </c>
      <c r="J69" s="8">
        <f t="shared" si="1"/>
        <v>5.3900000000000006</v>
      </c>
      <c r="K69" s="24">
        <f t="shared" si="3"/>
        <v>82.39</v>
      </c>
      <c r="L69" s="24">
        <f t="shared" si="2"/>
        <v>307.10000000000002</v>
      </c>
      <c r="M69" s="171"/>
    </row>
    <row r="70" spans="1:13" ht="24" customHeight="1" x14ac:dyDescent="0.4">
      <c r="A70" s="10">
        <v>66</v>
      </c>
      <c r="B70" s="3" t="s">
        <v>1532</v>
      </c>
      <c r="C70" s="5" t="s">
        <v>3064</v>
      </c>
      <c r="D70" s="5" t="s">
        <v>1533</v>
      </c>
      <c r="E70" s="3" t="s">
        <v>3464</v>
      </c>
      <c r="F70" s="7">
        <v>704.07</v>
      </c>
      <c r="G70" s="144">
        <v>49</v>
      </c>
      <c r="H70" s="7">
        <v>3.5</v>
      </c>
      <c r="I70" s="8">
        <f t="shared" ref="I70:I133" si="4">SUM(G70*H70)</f>
        <v>171.5</v>
      </c>
      <c r="J70" s="8">
        <f t="shared" ref="J70:J133" si="5">SUM(I70*7%)</f>
        <v>12.005000000000001</v>
      </c>
      <c r="K70" s="24">
        <f t="shared" si="3"/>
        <v>183.51</v>
      </c>
      <c r="L70" s="24">
        <f t="shared" ref="L70:L133" si="6">SUM(F70+K70)</f>
        <v>887.58</v>
      </c>
      <c r="M70" s="171"/>
    </row>
    <row r="71" spans="1:13" ht="24" customHeight="1" x14ac:dyDescent="0.4">
      <c r="A71" s="10">
        <v>67</v>
      </c>
      <c r="B71" s="3" t="s">
        <v>1220</v>
      </c>
      <c r="C71" s="5" t="s">
        <v>1221</v>
      </c>
      <c r="D71" s="5" t="s">
        <v>1222</v>
      </c>
      <c r="E71" s="3" t="s">
        <v>3465</v>
      </c>
      <c r="F71" s="7">
        <v>48.69</v>
      </c>
      <c r="G71" s="144">
        <v>13</v>
      </c>
      <c r="H71" s="7">
        <v>3.5</v>
      </c>
      <c r="I71" s="8">
        <f t="shared" si="4"/>
        <v>45.5</v>
      </c>
      <c r="J71" s="8">
        <f t="shared" si="5"/>
        <v>3.1850000000000005</v>
      </c>
      <c r="K71" s="24">
        <f t="shared" si="3"/>
        <v>48.69</v>
      </c>
      <c r="L71" s="24">
        <f t="shared" si="6"/>
        <v>97.38</v>
      </c>
      <c r="M71" s="171"/>
    </row>
    <row r="72" spans="1:13" ht="24" customHeight="1" x14ac:dyDescent="0.4">
      <c r="A72" s="10">
        <v>68</v>
      </c>
      <c r="B72" s="3" t="s">
        <v>1986</v>
      </c>
      <c r="C72" s="5" t="s">
        <v>2215</v>
      </c>
      <c r="D72" s="5" t="s">
        <v>1987</v>
      </c>
      <c r="E72" s="3" t="s">
        <v>3464</v>
      </c>
      <c r="F72" s="7">
        <v>988.69</v>
      </c>
      <c r="G72" s="144">
        <v>35</v>
      </c>
      <c r="H72" s="7">
        <v>3.5</v>
      </c>
      <c r="I72" s="8">
        <f t="shared" si="4"/>
        <v>122.5</v>
      </c>
      <c r="J72" s="8">
        <f t="shared" si="5"/>
        <v>8.5750000000000011</v>
      </c>
      <c r="K72" s="24">
        <f t="shared" ref="K72:K135" si="7">ROUNDUP(I72+J72,2)</f>
        <v>131.07999999999998</v>
      </c>
      <c r="L72" s="24">
        <f t="shared" si="6"/>
        <v>1119.77</v>
      </c>
      <c r="M72" s="171"/>
    </row>
    <row r="73" spans="1:13" ht="24" customHeight="1" x14ac:dyDescent="0.4">
      <c r="A73" s="10">
        <v>69</v>
      </c>
      <c r="B73" s="3" t="s">
        <v>1895</v>
      </c>
      <c r="C73" s="5" t="s">
        <v>1896</v>
      </c>
      <c r="D73" s="5" t="s">
        <v>1897</v>
      </c>
      <c r="E73" s="3" t="s">
        <v>3464</v>
      </c>
      <c r="F73" s="7">
        <v>561.76</v>
      </c>
      <c r="G73" s="144">
        <v>22</v>
      </c>
      <c r="H73" s="7">
        <v>3.5</v>
      </c>
      <c r="I73" s="8">
        <f t="shared" si="4"/>
        <v>77</v>
      </c>
      <c r="J73" s="8">
        <f t="shared" si="5"/>
        <v>5.3900000000000006</v>
      </c>
      <c r="K73" s="24">
        <f t="shared" si="7"/>
        <v>82.39</v>
      </c>
      <c r="L73" s="24">
        <f t="shared" si="6"/>
        <v>644.15</v>
      </c>
      <c r="M73" s="171"/>
    </row>
    <row r="74" spans="1:13" ht="24" customHeight="1" x14ac:dyDescent="0.4">
      <c r="A74" s="10">
        <v>70</v>
      </c>
      <c r="B74" s="3" t="s">
        <v>1910</v>
      </c>
      <c r="C74" s="5" t="s">
        <v>1911</v>
      </c>
      <c r="D74" s="5" t="s">
        <v>1912</v>
      </c>
      <c r="E74" s="3" t="s">
        <v>3468</v>
      </c>
      <c r="F74" s="7">
        <v>853.87</v>
      </c>
      <c r="G74" s="144">
        <v>83</v>
      </c>
      <c r="H74" s="7">
        <v>3.5</v>
      </c>
      <c r="I74" s="8">
        <f t="shared" si="4"/>
        <v>290.5</v>
      </c>
      <c r="J74" s="8">
        <f t="shared" si="5"/>
        <v>20.335000000000001</v>
      </c>
      <c r="K74" s="24">
        <f t="shared" si="7"/>
        <v>310.83999999999997</v>
      </c>
      <c r="L74" s="24">
        <f t="shared" si="6"/>
        <v>1164.71</v>
      </c>
      <c r="M74" s="171"/>
    </row>
    <row r="75" spans="1:13" ht="24" customHeight="1" x14ac:dyDescent="0.4">
      <c r="A75" s="10">
        <v>71</v>
      </c>
      <c r="B75" s="3" t="s">
        <v>1913</v>
      </c>
      <c r="C75" s="5" t="s">
        <v>1911</v>
      </c>
      <c r="D75" s="5" t="s">
        <v>1914</v>
      </c>
      <c r="E75" s="3" t="s">
        <v>3464</v>
      </c>
      <c r="F75" s="7">
        <v>853.87</v>
      </c>
      <c r="G75" s="144">
        <v>32</v>
      </c>
      <c r="H75" s="7">
        <v>3.5</v>
      </c>
      <c r="I75" s="8">
        <f t="shared" si="4"/>
        <v>112</v>
      </c>
      <c r="J75" s="8">
        <f t="shared" si="5"/>
        <v>7.8400000000000007</v>
      </c>
      <c r="K75" s="24">
        <f t="shared" si="7"/>
        <v>119.84</v>
      </c>
      <c r="L75" s="24">
        <f t="shared" si="6"/>
        <v>973.71</v>
      </c>
      <c r="M75" s="171"/>
    </row>
    <row r="76" spans="1:13" ht="24" customHeight="1" x14ac:dyDescent="0.4">
      <c r="A76" s="10">
        <v>72</v>
      </c>
      <c r="B76" s="3" t="s">
        <v>1211</v>
      </c>
      <c r="C76" s="5" t="s">
        <v>1212</v>
      </c>
      <c r="D76" s="5" t="s">
        <v>2301</v>
      </c>
      <c r="E76" s="3" t="s">
        <v>3464</v>
      </c>
      <c r="F76" s="7">
        <v>992.44</v>
      </c>
      <c r="G76" s="144">
        <v>28</v>
      </c>
      <c r="H76" s="7">
        <v>3.5</v>
      </c>
      <c r="I76" s="8">
        <f t="shared" si="4"/>
        <v>98</v>
      </c>
      <c r="J76" s="8">
        <f t="shared" si="5"/>
        <v>6.86</v>
      </c>
      <c r="K76" s="24">
        <f t="shared" si="7"/>
        <v>104.86</v>
      </c>
      <c r="L76" s="24">
        <f t="shared" si="6"/>
        <v>1097.3</v>
      </c>
      <c r="M76" s="171"/>
    </row>
    <row r="77" spans="1:13" ht="24" customHeight="1" x14ac:dyDescent="0.4">
      <c r="A77" s="10">
        <v>73</v>
      </c>
      <c r="B77" s="3" t="s">
        <v>1307</v>
      </c>
      <c r="C77" s="5" t="s">
        <v>3499</v>
      </c>
      <c r="D77" s="5" t="s">
        <v>1308</v>
      </c>
      <c r="E77" s="3" t="s">
        <v>3464</v>
      </c>
      <c r="F77" s="7">
        <v>895.07</v>
      </c>
      <c r="G77" s="144">
        <v>54</v>
      </c>
      <c r="H77" s="7">
        <v>3.5</v>
      </c>
      <c r="I77" s="8">
        <f t="shared" si="4"/>
        <v>189</v>
      </c>
      <c r="J77" s="8">
        <f t="shared" si="5"/>
        <v>13.23</v>
      </c>
      <c r="K77" s="24">
        <f t="shared" si="7"/>
        <v>202.23</v>
      </c>
      <c r="L77" s="24">
        <f t="shared" si="6"/>
        <v>1097.3</v>
      </c>
      <c r="M77" s="171"/>
    </row>
    <row r="78" spans="1:13" ht="24" customHeight="1" x14ac:dyDescent="0.4">
      <c r="A78" s="10">
        <v>74</v>
      </c>
      <c r="B78" s="3" t="s">
        <v>1545</v>
      </c>
      <c r="C78" s="5" t="s">
        <v>1524</v>
      </c>
      <c r="D78" s="5" t="s">
        <v>1308</v>
      </c>
      <c r="E78" s="3" t="s">
        <v>3480</v>
      </c>
      <c r="F78" s="7">
        <v>7.5</v>
      </c>
      <c r="G78" s="144">
        <v>0</v>
      </c>
      <c r="H78" s="7">
        <v>3.5</v>
      </c>
      <c r="I78" s="8">
        <f t="shared" si="4"/>
        <v>0</v>
      </c>
      <c r="J78" s="8">
        <f t="shared" si="5"/>
        <v>0</v>
      </c>
      <c r="K78" s="24">
        <f t="shared" si="7"/>
        <v>0</v>
      </c>
      <c r="L78" s="24">
        <f t="shared" si="6"/>
        <v>7.5</v>
      </c>
      <c r="M78" s="171"/>
    </row>
    <row r="79" spans="1:13" ht="24" customHeight="1" x14ac:dyDescent="0.4">
      <c r="A79" s="10">
        <v>75</v>
      </c>
      <c r="B79" s="3" t="s">
        <v>1233</v>
      </c>
      <c r="C79" s="5" t="s">
        <v>1234</v>
      </c>
      <c r="D79" s="5" t="s">
        <v>1235</v>
      </c>
      <c r="E79" s="3" t="s">
        <v>18</v>
      </c>
      <c r="F79" s="7">
        <v>0</v>
      </c>
      <c r="G79" s="144">
        <v>42</v>
      </c>
      <c r="H79" s="7">
        <v>3.5</v>
      </c>
      <c r="I79" s="8">
        <f t="shared" si="4"/>
        <v>147</v>
      </c>
      <c r="J79" s="8">
        <f t="shared" si="5"/>
        <v>10.290000000000001</v>
      </c>
      <c r="K79" s="24">
        <f t="shared" si="7"/>
        <v>157.29</v>
      </c>
      <c r="L79" s="24">
        <f t="shared" si="6"/>
        <v>157.29</v>
      </c>
      <c r="M79" s="171"/>
    </row>
    <row r="80" spans="1:13" ht="24" customHeight="1" x14ac:dyDescent="0.4">
      <c r="A80" s="10">
        <v>76</v>
      </c>
      <c r="B80" s="3" t="s">
        <v>849</v>
      </c>
      <c r="C80" s="5" t="s">
        <v>850</v>
      </c>
      <c r="D80" s="5" t="s">
        <v>851</v>
      </c>
      <c r="E80" s="3" t="s">
        <v>3464</v>
      </c>
      <c r="F80" s="7">
        <v>962.48</v>
      </c>
      <c r="G80" s="144">
        <v>38</v>
      </c>
      <c r="H80" s="7">
        <v>3.5</v>
      </c>
      <c r="I80" s="8">
        <f t="shared" si="4"/>
        <v>133</v>
      </c>
      <c r="J80" s="8">
        <f t="shared" si="5"/>
        <v>9.31</v>
      </c>
      <c r="K80" s="24">
        <f t="shared" si="7"/>
        <v>142.31</v>
      </c>
      <c r="L80" s="24">
        <f t="shared" si="6"/>
        <v>1104.79</v>
      </c>
      <c r="M80" s="171"/>
    </row>
    <row r="81" spans="1:13" ht="24" customHeight="1" x14ac:dyDescent="0.4">
      <c r="A81" s="10">
        <v>77</v>
      </c>
      <c r="B81" s="3" t="s">
        <v>1500</v>
      </c>
      <c r="C81" s="5" t="s">
        <v>1501</v>
      </c>
      <c r="D81" s="5" t="s">
        <v>1502</v>
      </c>
      <c r="E81" s="3" t="s">
        <v>18</v>
      </c>
      <c r="F81" s="7">
        <v>0</v>
      </c>
      <c r="G81" s="144">
        <v>53</v>
      </c>
      <c r="H81" s="7">
        <v>3.5</v>
      </c>
      <c r="I81" s="8">
        <f t="shared" si="4"/>
        <v>185.5</v>
      </c>
      <c r="J81" s="8">
        <f t="shared" si="5"/>
        <v>12.985000000000001</v>
      </c>
      <c r="K81" s="24">
        <f t="shared" si="7"/>
        <v>198.48999999999998</v>
      </c>
      <c r="L81" s="24">
        <f t="shared" si="6"/>
        <v>198.48999999999998</v>
      </c>
      <c r="M81" s="171"/>
    </row>
    <row r="82" spans="1:13" ht="24" customHeight="1" x14ac:dyDescent="0.4">
      <c r="A82" s="10">
        <v>78</v>
      </c>
      <c r="B82" s="3" t="s">
        <v>1236</v>
      </c>
      <c r="C82" s="5" t="s">
        <v>1237</v>
      </c>
      <c r="D82" s="5" t="s">
        <v>1238</v>
      </c>
      <c r="E82" s="3" t="s">
        <v>18</v>
      </c>
      <c r="F82" s="7">
        <v>0</v>
      </c>
      <c r="G82" s="144">
        <v>3</v>
      </c>
      <c r="H82" s="7">
        <v>3.5</v>
      </c>
      <c r="I82" s="8">
        <f t="shared" si="4"/>
        <v>10.5</v>
      </c>
      <c r="J82" s="8">
        <f t="shared" si="5"/>
        <v>0.7350000000000001</v>
      </c>
      <c r="K82" s="24">
        <f t="shared" si="7"/>
        <v>11.24</v>
      </c>
      <c r="L82" s="24">
        <f t="shared" si="6"/>
        <v>11.24</v>
      </c>
      <c r="M82" s="171"/>
    </row>
    <row r="83" spans="1:13" ht="24" customHeight="1" x14ac:dyDescent="0.4">
      <c r="A83" s="10">
        <v>79</v>
      </c>
      <c r="B83" s="3" t="s">
        <v>1628</v>
      </c>
      <c r="C83" s="5" t="s">
        <v>1629</v>
      </c>
      <c r="D83" s="5" t="s">
        <v>1630</v>
      </c>
      <c r="E83" s="3" t="s">
        <v>3464</v>
      </c>
      <c r="F83" s="7">
        <v>1314.51</v>
      </c>
      <c r="G83" s="144">
        <v>65</v>
      </c>
      <c r="H83" s="7">
        <v>3.5</v>
      </c>
      <c r="I83" s="8">
        <f t="shared" si="4"/>
        <v>227.5</v>
      </c>
      <c r="J83" s="8">
        <f t="shared" si="5"/>
        <v>15.925000000000001</v>
      </c>
      <c r="K83" s="24">
        <f t="shared" si="7"/>
        <v>243.42999999999998</v>
      </c>
      <c r="L83" s="24">
        <f t="shared" si="6"/>
        <v>1557.94</v>
      </c>
      <c r="M83" s="171"/>
    </row>
    <row r="84" spans="1:13" ht="24" customHeight="1" x14ac:dyDescent="0.4">
      <c r="A84" s="10">
        <v>80</v>
      </c>
      <c r="B84" s="3" t="s">
        <v>1569</v>
      </c>
      <c r="C84" s="5" t="s">
        <v>1570</v>
      </c>
      <c r="D84" s="5" t="s">
        <v>1571</v>
      </c>
      <c r="E84" s="3" t="s">
        <v>3464</v>
      </c>
      <c r="F84" s="7">
        <v>318.33999999999997</v>
      </c>
      <c r="G84" s="144">
        <v>14</v>
      </c>
      <c r="H84" s="7">
        <v>3.5</v>
      </c>
      <c r="I84" s="8">
        <f t="shared" si="4"/>
        <v>49</v>
      </c>
      <c r="J84" s="8">
        <f t="shared" si="5"/>
        <v>3.43</v>
      </c>
      <c r="K84" s="24">
        <f t="shared" si="7"/>
        <v>52.43</v>
      </c>
      <c r="L84" s="24">
        <f t="shared" si="6"/>
        <v>370.77</v>
      </c>
      <c r="M84" s="171"/>
    </row>
    <row r="85" spans="1:13" ht="24" customHeight="1" x14ac:dyDescent="0.4">
      <c r="A85" s="10">
        <v>81</v>
      </c>
      <c r="B85" s="3" t="s">
        <v>852</v>
      </c>
      <c r="C85" s="5" t="s">
        <v>3500</v>
      </c>
      <c r="D85" s="5" t="s">
        <v>853</v>
      </c>
      <c r="E85" s="3" t="s">
        <v>3464</v>
      </c>
      <c r="F85" s="7">
        <v>2996</v>
      </c>
      <c r="G85" s="144">
        <v>98</v>
      </c>
      <c r="H85" s="7">
        <v>3.5</v>
      </c>
      <c r="I85" s="8">
        <f t="shared" si="4"/>
        <v>343</v>
      </c>
      <c r="J85" s="8">
        <f t="shared" si="5"/>
        <v>24.01</v>
      </c>
      <c r="K85" s="24">
        <f t="shared" si="7"/>
        <v>367.01</v>
      </c>
      <c r="L85" s="24">
        <f t="shared" si="6"/>
        <v>3363.01</v>
      </c>
      <c r="M85" s="171"/>
    </row>
    <row r="86" spans="1:13" ht="24" customHeight="1" x14ac:dyDescent="0.4">
      <c r="A86" s="10">
        <v>82</v>
      </c>
      <c r="B86" s="3" t="s">
        <v>1176</v>
      </c>
      <c r="C86" s="5" t="s">
        <v>2197</v>
      </c>
      <c r="D86" s="5" t="s">
        <v>853</v>
      </c>
      <c r="E86" s="3" t="s">
        <v>3464</v>
      </c>
      <c r="F86" s="7">
        <v>1187.19</v>
      </c>
      <c r="G86" s="144">
        <v>37</v>
      </c>
      <c r="H86" s="7">
        <v>3.5</v>
      </c>
      <c r="I86" s="8">
        <f t="shared" si="4"/>
        <v>129.5</v>
      </c>
      <c r="J86" s="8">
        <f t="shared" si="5"/>
        <v>9.0650000000000013</v>
      </c>
      <c r="K86" s="24">
        <f t="shared" si="7"/>
        <v>138.57</v>
      </c>
      <c r="L86" s="24">
        <f t="shared" si="6"/>
        <v>1325.76</v>
      </c>
      <c r="M86" s="171"/>
    </row>
    <row r="87" spans="1:13" ht="24" customHeight="1" x14ac:dyDescent="0.4">
      <c r="A87" s="10">
        <v>83</v>
      </c>
      <c r="B87" s="3" t="s">
        <v>1306</v>
      </c>
      <c r="C87" s="5" t="s">
        <v>1241</v>
      </c>
      <c r="D87" s="5" t="s">
        <v>853</v>
      </c>
      <c r="E87" s="3" t="s">
        <v>18</v>
      </c>
      <c r="F87" s="7">
        <v>0</v>
      </c>
      <c r="G87" s="144">
        <v>23</v>
      </c>
      <c r="H87" s="7">
        <v>3.5</v>
      </c>
      <c r="I87" s="8">
        <f t="shared" si="4"/>
        <v>80.5</v>
      </c>
      <c r="J87" s="8">
        <f t="shared" si="5"/>
        <v>5.6350000000000007</v>
      </c>
      <c r="K87" s="24">
        <f t="shared" si="7"/>
        <v>86.14</v>
      </c>
      <c r="L87" s="24">
        <f t="shared" si="6"/>
        <v>86.14</v>
      </c>
      <c r="M87" s="171"/>
    </row>
    <row r="88" spans="1:13" ht="24" customHeight="1" x14ac:dyDescent="0.4">
      <c r="A88" s="10">
        <v>84</v>
      </c>
      <c r="B88" s="3" t="s">
        <v>1240</v>
      </c>
      <c r="C88" s="5" t="s">
        <v>1241</v>
      </c>
      <c r="D88" s="5" t="s">
        <v>1242</v>
      </c>
      <c r="E88" s="3" t="s">
        <v>18</v>
      </c>
      <c r="F88" s="7">
        <v>0</v>
      </c>
      <c r="G88" s="144">
        <v>70</v>
      </c>
      <c r="H88" s="7">
        <v>3.5</v>
      </c>
      <c r="I88" s="8">
        <f t="shared" si="4"/>
        <v>245</v>
      </c>
      <c r="J88" s="8">
        <f t="shared" si="5"/>
        <v>17.150000000000002</v>
      </c>
      <c r="K88" s="24">
        <f t="shared" si="7"/>
        <v>262.14999999999998</v>
      </c>
      <c r="L88" s="24">
        <f t="shared" si="6"/>
        <v>262.14999999999998</v>
      </c>
      <c r="M88" s="171"/>
    </row>
    <row r="89" spans="1:13" ht="24" customHeight="1" x14ac:dyDescent="0.4">
      <c r="A89" s="10">
        <v>85</v>
      </c>
      <c r="B89" s="3" t="s">
        <v>854</v>
      </c>
      <c r="C89" s="5" t="s">
        <v>855</v>
      </c>
      <c r="D89" s="5" t="s">
        <v>856</v>
      </c>
      <c r="E89" s="3" t="s">
        <v>3464</v>
      </c>
      <c r="F89" s="7">
        <v>1501.76</v>
      </c>
      <c r="G89" s="144">
        <v>76</v>
      </c>
      <c r="H89" s="7">
        <v>3.5</v>
      </c>
      <c r="I89" s="8">
        <f t="shared" si="4"/>
        <v>266</v>
      </c>
      <c r="J89" s="8">
        <f t="shared" si="5"/>
        <v>18.62</v>
      </c>
      <c r="K89" s="24">
        <f t="shared" si="7"/>
        <v>284.62</v>
      </c>
      <c r="L89" s="24">
        <f t="shared" si="6"/>
        <v>1786.38</v>
      </c>
      <c r="M89" s="171"/>
    </row>
    <row r="90" spans="1:13" ht="24" customHeight="1" x14ac:dyDescent="0.4">
      <c r="A90" s="10">
        <v>86</v>
      </c>
      <c r="B90" s="3" t="s">
        <v>1175</v>
      </c>
      <c r="C90" s="5" t="s">
        <v>3501</v>
      </c>
      <c r="D90" s="5" t="s">
        <v>856</v>
      </c>
      <c r="E90" s="3" t="s">
        <v>3464</v>
      </c>
      <c r="F90" s="7">
        <v>325.82</v>
      </c>
      <c r="G90" s="144">
        <v>10</v>
      </c>
      <c r="H90" s="7">
        <v>3.5</v>
      </c>
      <c r="I90" s="8">
        <f t="shared" si="4"/>
        <v>35</v>
      </c>
      <c r="J90" s="8">
        <f t="shared" si="5"/>
        <v>2.4500000000000002</v>
      </c>
      <c r="K90" s="24">
        <f t="shared" si="7"/>
        <v>37.450000000000003</v>
      </c>
      <c r="L90" s="24">
        <f t="shared" si="6"/>
        <v>363.27</v>
      </c>
      <c r="M90" s="171"/>
    </row>
    <row r="91" spans="1:13" ht="24" customHeight="1" x14ac:dyDescent="0.4">
      <c r="A91" s="10">
        <v>87</v>
      </c>
      <c r="B91" s="3" t="s">
        <v>1573</v>
      </c>
      <c r="C91" s="5" t="s">
        <v>1356</v>
      </c>
      <c r="D91" s="5" t="s">
        <v>1574</v>
      </c>
      <c r="E91" s="3" t="s">
        <v>3464</v>
      </c>
      <c r="F91" s="7">
        <v>1026.1400000000001</v>
      </c>
      <c r="G91" s="144">
        <v>53</v>
      </c>
      <c r="H91" s="7">
        <v>3.5</v>
      </c>
      <c r="I91" s="8">
        <f t="shared" si="4"/>
        <v>185.5</v>
      </c>
      <c r="J91" s="8">
        <f t="shared" si="5"/>
        <v>12.985000000000001</v>
      </c>
      <c r="K91" s="24">
        <f t="shared" si="7"/>
        <v>198.48999999999998</v>
      </c>
      <c r="L91" s="24">
        <f t="shared" si="6"/>
        <v>1224.6300000000001</v>
      </c>
      <c r="M91" s="171"/>
    </row>
    <row r="92" spans="1:13" ht="24" customHeight="1" x14ac:dyDescent="0.4">
      <c r="A92" s="10">
        <v>88</v>
      </c>
      <c r="B92" s="3" t="s">
        <v>858</v>
      </c>
      <c r="C92" s="5" t="s">
        <v>3502</v>
      </c>
      <c r="D92" s="5" t="s">
        <v>859</v>
      </c>
      <c r="E92" s="3" t="s">
        <v>3464</v>
      </c>
      <c r="F92" s="7">
        <v>367.03</v>
      </c>
      <c r="G92" s="144">
        <v>23</v>
      </c>
      <c r="H92" s="7">
        <v>3.5</v>
      </c>
      <c r="I92" s="8">
        <f t="shared" si="4"/>
        <v>80.5</v>
      </c>
      <c r="J92" s="8">
        <f t="shared" si="5"/>
        <v>5.6350000000000007</v>
      </c>
      <c r="K92" s="24">
        <f t="shared" si="7"/>
        <v>86.14</v>
      </c>
      <c r="L92" s="24">
        <f t="shared" si="6"/>
        <v>453.16999999999996</v>
      </c>
      <c r="M92" s="171"/>
    </row>
    <row r="93" spans="1:13" ht="24" customHeight="1" x14ac:dyDescent="0.4">
      <c r="A93" s="10">
        <v>89</v>
      </c>
      <c r="B93" s="3" t="s">
        <v>1542</v>
      </c>
      <c r="C93" s="5" t="s">
        <v>1543</v>
      </c>
      <c r="D93" s="5" t="s">
        <v>2319</v>
      </c>
      <c r="E93" s="11" t="s">
        <v>3464</v>
      </c>
      <c r="F93" s="7">
        <v>307.10000000000002</v>
      </c>
      <c r="G93" s="144">
        <v>17</v>
      </c>
      <c r="H93" s="7">
        <v>3.5</v>
      </c>
      <c r="I93" s="8">
        <f t="shared" si="4"/>
        <v>59.5</v>
      </c>
      <c r="J93" s="8">
        <f t="shared" si="5"/>
        <v>4.165</v>
      </c>
      <c r="K93" s="24">
        <f t="shared" si="7"/>
        <v>63.669999999999995</v>
      </c>
      <c r="L93" s="24">
        <f t="shared" si="6"/>
        <v>370.77000000000004</v>
      </c>
      <c r="M93" s="171"/>
    </row>
    <row r="94" spans="1:13" ht="24" customHeight="1" x14ac:dyDescent="0.4">
      <c r="A94" s="10">
        <v>90</v>
      </c>
      <c r="B94" s="3" t="s">
        <v>1243</v>
      </c>
      <c r="C94" s="5" t="s">
        <v>3503</v>
      </c>
      <c r="D94" s="5" t="s">
        <v>1244</v>
      </c>
      <c r="E94" s="3" t="s">
        <v>18</v>
      </c>
      <c r="F94" s="7">
        <v>0</v>
      </c>
      <c r="G94" s="144">
        <v>123</v>
      </c>
      <c r="H94" s="7">
        <v>3.5</v>
      </c>
      <c r="I94" s="8">
        <f t="shared" si="4"/>
        <v>430.5</v>
      </c>
      <c r="J94" s="8">
        <f t="shared" si="5"/>
        <v>30.135000000000002</v>
      </c>
      <c r="K94" s="24">
        <f t="shared" si="7"/>
        <v>460.64</v>
      </c>
      <c r="L94" s="24">
        <f t="shared" si="6"/>
        <v>460.64</v>
      </c>
      <c r="M94" s="171"/>
    </row>
    <row r="95" spans="1:13" ht="24" customHeight="1" x14ac:dyDescent="0.4">
      <c r="A95" s="10">
        <v>91</v>
      </c>
      <c r="B95" s="3" t="s">
        <v>1575</v>
      </c>
      <c r="C95" s="5" t="s">
        <v>1576</v>
      </c>
      <c r="D95" s="5" t="s">
        <v>1244</v>
      </c>
      <c r="E95" s="3" t="s">
        <v>3464</v>
      </c>
      <c r="F95" s="7">
        <v>1835.06</v>
      </c>
      <c r="G95" s="144">
        <v>78</v>
      </c>
      <c r="H95" s="7">
        <v>3.5</v>
      </c>
      <c r="I95" s="8">
        <f t="shared" si="4"/>
        <v>273</v>
      </c>
      <c r="J95" s="8">
        <f t="shared" si="5"/>
        <v>19.110000000000003</v>
      </c>
      <c r="K95" s="24">
        <f t="shared" si="7"/>
        <v>292.11</v>
      </c>
      <c r="L95" s="24">
        <f t="shared" si="6"/>
        <v>2127.17</v>
      </c>
      <c r="M95" s="171"/>
    </row>
    <row r="96" spans="1:13" ht="24" customHeight="1" x14ac:dyDescent="0.4">
      <c r="A96" s="10">
        <v>92</v>
      </c>
      <c r="B96" s="3" t="s">
        <v>1296</v>
      </c>
      <c r="C96" s="5" t="s">
        <v>1297</v>
      </c>
      <c r="D96" s="5" t="s">
        <v>2305</v>
      </c>
      <c r="E96" s="3" t="s">
        <v>3467</v>
      </c>
      <c r="F96" s="7">
        <v>29.97</v>
      </c>
      <c r="G96" s="144">
        <v>3</v>
      </c>
      <c r="H96" s="7">
        <v>3.5</v>
      </c>
      <c r="I96" s="8">
        <f t="shared" si="4"/>
        <v>10.5</v>
      </c>
      <c r="J96" s="8">
        <f t="shared" si="5"/>
        <v>0.7350000000000001</v>
      </c>
      <c r="K96" s="24">
        <f t="shared" si="7"/>
        <v>11.24</v>
      </c>
      <c r="L96" s="24">
        <f t="shared" si="6"/>
        <v>41.21</v>
      </c>
      <c r="M96" s="171"/>
    </row>
    <row r="97" spans="1:13" ht="24" customHeight="1" x14ac:dyDescent="0.4">
      <c r="A97" s="10">
        <v>93</v>
      </c>
      <c r="B97" s="3" t="s">
        <v>1167</v>
      </c>
      <c r="C97" s="5" t="s">
        <v>3107</v>
      </c>
      <c r="D97" s="5" t="s">
        <v>1168</v>
      </c>
      <c r="E97" s="3" t="s">
        <v>18</v>
      </c>
      <c r="F97" s="7">
        <v>0</v>
      </c>
      <c r="G97" s="144">
        <v>62</v>
      </c>
      <c r="H97" s="7">
        <v>3.5</v>
      </c>
      <c r="I97" s="8">
        <f t="shared" si="4"/>
        <v>217</v>
      </c>
      <c r="J97" s="8">
        <f t="shared" si="5"/>
        <v>15.190000000000001</v>
      </c>
      <c r="K97" s="24">
        <f t="shared" si="7"/>
        <v>232.19</v>
      </c>
      <c r="L97" s="24">
        <f t="shared" si="6"/>
        <v>232.19</v>
      </c>
      <c r="M97" s="171"/>
    </row>
    <row r="98" spans="1:13" ht="24" customHeight="1" x14ac:dyDescent="0.4">
      <c r="A98" s="10">
        <v>94</v>
      </c>
      <c r="B98" s="3" t="s">
        <v>1245</v>
      </c>
      <c r="C98" s="5" t="s">
        <v>3084</v>
      </c>
      <c r="D98" s="5" t="s">
        <v>2302</v>
      </c>
      <c r="E98" s="3" t="s">
        <v>18</v>
      </c>
      <c r="F98" s="7">
        <v>0</v>
      </c>
      <c r="G98" s="144">
        <v>3</v>
      </c>
      <c r="H98" s="7">
        <v>3.5</v>
      </c>
      <c r="I98" s="8">
        <f t="shared" si="4"/>
        <v>10.5</v>
      </c>
      <c r="J98" s="8">
        <f t="shared" si="5"/>
        <v>0.7350000000000001</v>
      </c>
      <c r="K98" s="24">
        <f t="shared" si="7"/>
        <v>11.24</v>
      </c>
      <c r="L98" s="24">
        <f t="shared" si="6"/>
        <v>11.24</v>
      </c>
      <c r="M98" s="171"/>
    </row>
    <row r="99" spans="1:13" ht="24" customHeight="1" x14ac:dyDescent="0.4">
      <c r="A99" s="10">
        <v>95</v>
      </c>
      <c r="B99" s="3" t="s">
        <v>1540</v>
      </c>
      <c r="C99" s="5" t="s">
        <v>3504</v>
      </c>
      <c r="D99" s="5" t="s">
        <v>1541</v>
      </c>
      <c r="E99" s="3" t="s">
        <v>3464</v>
      </c>
      <c r="F99" s="7">
        <v>2112.19</v>
      </c>
      <c r="G99" s="144">
        <v>83</v>
      </c>
      <c r="H99" s="7">
        <v>3.5</v>
      </c>
      <c r="I99" s="8">
        <f t="shared" si="4"/>
        <v>290.5</v>
      </c>
      <c r="J99" s="8">
        <f t="shared" si="5"/>
        <v>20.335000000000001</v>
      </c>
      <c r="K99" s="24">
        <f t="shared" si="7"/>
        <v>310.83999999999997</v>
      </c>
      <c r="L99" s="24">
        <f t="shared" si="6"/>
        <v>2423.0300000000002</v>
      </c>
      <c r="M99" s="171"/>
    </row>
    <row r="100" spans="1:13" ht="24" customHeight="1" x14ac:dyDescent="0.4">
      <c r="A100" s="10">
        <v>96</v>
      </c>
      <c r="B100" s="3" t="s">
        <v>1246</v>
      </c>
      <c r="C100" s="5" t="s">
        <v>1247</v>
      </c>
      <c r="D100" s="5" t="s">
        <v>1248</v>
      </c>
      <c r="E100" s="3" t="s">
        <v>3465</v>
      </c>
      <c r="F100" s="7">
        <v>48.69</v>
      </c>
      <c r="G100" s="144">
        <v>16</v>
      </c>
      <c r="H100" s="7">
        <v>3.5</v>
      </c>
      <c r="I100" s="8">
        <f t="shared" si="4"/>
        <v>56</v>
      </c>
      <c r="J100" s="8">
        <f t="shared" si="5"/>
        <v>3.9200000000000004</v>
      </c>
      <c r="K100" s="24">
        <f t="shared" si="7"/>
        <v>59.92</v>
      </c>
      <c r="L100" s="24">
        <f t="shared" si="6"/>
        <v>108.61</v>
      </c>
      <c r="M100" s="171"/>
    </row>
    <row r="101" spans="1:13" ht="24" customHeight="1" x14ac:dyDescent="0.4">
      <c r="A101" s="10">
        <v>97</v>
      </c>
      <c r="B101" s="3" t="s">
        <v>1293</v>
      </c>
      <c r="C101" s="5" t="s">
        <v>1294</v>
      </c>
      <c r="D101" s="5" t="s">
        <v>2235</v>
      </c>
      <c r="E101" s="3" t="s">
        <v>18</v>
      </c>
      <c r="F101" s="7">
        <v>0</v>
      </c>
      <c r="G101" s="144">
        <v>78</v>
      </c>
      <c r="H101" s="7">
        <v>3.5</v>
      </c>
      <c r="I101" s="8">
        <f t="shared" si="4"/>
        <v>273</v>
      </c>
      <c r="J101" s="8">
        <f t="shared" si="5"/>
        <v>19.110000000000003</v>
      </c>
      <c r="K101" s="24">
        <f t="shared" si="7"/>
        <v>292.11</v>
      </c>
      <c r="L101" s="24">
        <f t="shared" si="6"/>
        <v>292.11</v>
      </c>
      <c r="M101" s="171"/>
    </row>
    <row r="102" spans="1:13" ht="24" customHeight="1" x14ac:dyDescent="0.4">
      <c r="A102" s="10">
        <v>98</v>
      </c>
      <c r="B102" s="3" t="s">
        <v>1295</v>
      </c>
      <c r="C102" s="5" t="s">
        <v>1294</v>
      </c>
      <c r="D102" s="5" t="s">
        <v>2235</v>
      </c>
      <c r="E102" s="3" t="s">
        <v>18</v>
      </c>
      <c r="F102" s="7">
        <v>0</v>
      </c>
      <c r="G102" s="144">
        <v>2</v>
      </c>
      <c r="H102" s="7">
        <v>3.5</v>
      </c>
      <c r="I102" s="8">
        <f t="shared" si="4"/>
        <v>7</v>
      </c>
      <c r="J102" s="8">
        <f t="shared" si="5"/>
        <v>0.49000000000000005</v>
      </c>
      <c r="K102" s="24">
        <f t="shared" si="7"/>
        <v>7.49</v>
      </c>
      <c r="L102" s="24">
        <f t="shared" si="6"/>
        <v>7.49</v>
      </c>
      <c r="M102" s="171"/>
    </row>
    <row r="103" spans="1:13" ht="24" customHeight="1" x14ac:dyDescent="0.4">
      <c r="A103" s="10">
        <v>99</v>
      </c>
      <c r="B103" s="3" t="s">
        <v>860</v>
      </c>
      <c r="C103" s="5" t="s">
        <v>861</v>
      </c>
      <c r="D103" s="5" t="s">
        <v>862</v>
      </c>
      <c r="E103" s="3" t="s">
        <v>3464</v>
      </c>
      <c r="F103" s="7">
        <v>767.75</v>
      </c>
      <c r="G103" s="144">
        <v>30</v>
      </c>
      <c r="H103" s="7">
        <v>3.5</v>
      </c>
      <c r="I103" s="8">
        <f t="shared" si="4"/>
        <v>105</v>
      </c>
      <c r="J103" s="8">
        <f t="shared" si="5"/>
        <v>7.3500000000000005</v>
      </c>
      <c r="K103" s="24">
        <f t="shared" si="7"/>
        <v>112.35</v>
      </c>
      <c r="L103" s="24">
        <f t="shared" si="6"/>
        <v>880.1</v>
      </c>
      <c r="M103" s="171"/>
    </row>
    <row r="104" spans="1:13" ht="24" customHeight="1" x14ac:dyDescent="0.4">
      <c r="A104" s="10">
        <v>100</v>
      </c>
      <c r="B104" s="3" t="s">
        <v>1292</v>
      </c>
      <c r="C104" s="5" t="s">
        <v>3505</v>
      </c>
      <c r="D104" s="5" t="s">
        <v>862</v>
      </c>
      <c r="E104" s="3" t="s">
        <v>18</v>
      </c>
      <c r="F104" s="7">
        <v>0</v>
      </c>
      <c r="G104" s="144">
        <v>5</v>
      </c>
      <c r="H104" s="7">
        <v>3.5</v>
      </c>
      <c r="I104" s="8">
        <f t="shared" si="4"/>
        <v>17.5</v>
      </c>
      <c r="J104" s="8">
        <f t="shared" si="5"/>
        <v>1.2250000000000001</v>
      </c>
      <c r="K104" s="24">
        <f t="shared" si="7"/>
        <v>18.73</v>
      </c>
      <c r="L104" s="24">
        <f t="shared" si="6"/>
        <v>18.73</v>
      </c>
      <c r="M104" s="171"/>
    </row>
    <row r="105" spans="1:13" ht="24" customHeight="1" x14ac:dyDescent="0.4">
      <c r="A105" s="10">
        <v>101</v>
      </c>
      <c r="B105" s="3" t="s">
        <v>2009</v>
      </c>
      <c r="C105" s="5" t="s">
        <v>3506</v>
      </c>
      <c r="D105" s="5" t="s">
        <v>862</v>
      </c>
      <c r="E105" s="3" t="s">
        <v>3464</v>
      </c>
      <c r="F105" s="7">
        <v>411.96</v>
      </c>
      <c r="G105" s="144">
        <v>10</v>
      </c>
      <c r="H105" s="7">
        <v>3.5</v>
      </c>
      <c r="I105" s="8">
        <f t="shared" si="4"/>
        <v>35</v>
      </c>
      <c r="J105" s="8">
        <f t="shared" si="5"/>
        <v>2.4500000000000002</v>
      </c>
      <c r="K105" s="24">
        <f t="shared" si="7"/>
        <v>37.450000000000003</v>
      </c>
      <c r="L105" s="24">
        <f t="shared" si="6"/>
        <v>449.40999999999997</v>
      </c>
      <c r="M105" s="171"/>
    </row>
    <row r="106" spans="1:13" ht="24" customHeight="1" x14ac:dyDescent="0.4">
      <c r="A106" s="10">
        <v>102</v>
      </c>
      <c r="B106" s="3" t="s">
        <v>1691</v>
      </c>
      <c r="C106" s="5" t="s">
        <v>1692</v>
      </c>
      <c r="D106" s="5" t="s">
        <v>1693</v>
      </c>
      <c r="E106" s="11" t="s">
        <v>3482</v>
      </c>
      <c r="F106" s="7">
        <v>29.97</v>
      </c>
      <c r="G106" s="144">
        <v>5</v>
      </c>
      <c r="H106" s="7">
        <v>3.5</v>
      </c>
      <c r="I106" s="8">
        <f t="shared" si="4"/>
        <v>17.5</v>
      </c>
      <c r="J106" s="8">
        <f t="shared" si="5"/>
        <v>1.2250000000000001</v>
      </c>
      <c r="K106" s="24">
        <f t="shared" si="7"/>
        <v>18.73</v>
      </c>
      <c r="L106" s="24">
        <f t="shared" si="6"/>
        <v>48.7</v>
      </c>
      <c r="M106" s="171"/>
    </row>
    <row r="107" spans="1:13" ht="24" customHeight="1" x14ac:dyDescent="0.4">
      <c r="A107" s="10">
        <v>103</v>
      </c>
      <c r="B107" s="3" t="s">
        <v>863</v>
      </c>
      <c r="C107" s="5" t="s">
        <v>864</v>
      </c>
      <c r="D107" s="5" t="s">
        <v>865</v>
      </c>
      <c r="E107" s="3" t="s">
        <v>3467</v>
      </c>
      <c r="F107" s="7">
        <v>220.97</v>
      </c>
      <c r="G107" s="144">
        <v>30</v>
      </c>
      <c r="H107" s="7">
        <v>3.5</v>
      </c>
      <c r="I107" s="8">
        <f t="shared" si="4"/>
        <v>105</v>
      </c>
      <c r="J107" s="8">
        <f t="shared" si="5"/>
        <v>7.3500000000000005</v>
      </c>
      <c r="K107" s="24">
        <f t="shared" si="7"/>
        <v>112.35</v>
      </c>
      <c r="L107" s="24">
        <f t="shared" si="6"/>
        <v>333.32</v>
      </c>
      <c r="M107" s="171"/>
    </row>
    <row r="108" spans="1:13" ht="24" customHeight="1" x14ac:dyDescent="0.4">
      <c r="A108" s="10">
        <v>104</v>
      </c>
      <c r="B108" s="3" t="s">
        <v>3507</v>
      </c>
      <c r="C108" s="5" t="s">
        <v>1537</v>
      </c>
      <c r="D108" s="5" t="s">
        <v>1291</v>
      </c>
      <c r="E108" s="3" t="s">
        <v>18</v>
      </c>
      <c r="F108" s="7">
        <v>0</v>
      </c>
      <c r="G108" s="144">
        <v>13</v>
      </c>
      <c r="H108" s="7">
        <v>3.5</v>
      </c>
      <c r="I108" s="8">
        <f t="shared" si="4"/>
        <v>45.5</v>
      </c>
      <c r="J108" s="8">
        <f t="shared" si="5"/>
        <v>3.1850000000000005</v>
      </c>
      <c r="K108" s="24">
        <f t="shared" si="7"/>
        <v>48.69</v>
      </c>
      <c r="L108" s="24">
        <f t="shared" si="6"/>
        <v>48.69</v>
      </c>
      <c r="M108" s="171"/>
    </row>
    <row r="109" spans="1:13" ht="24" customHeight="1" x14ac:dyDescent="0.4">
      <c r="A109" s="10">
        <v>105</v>
      </c>
      <c r="B109" s="3" t="s">
        <v>1289</v>
      </c>
      <c r="C109" s="5" t="s">
        <v>1290</v>
      </c>
      <c r="D109" s="5" t="s">
        <v>1291</v>
      </c>
      <c r="E109" s="3" t="s">
        <v>3466</v>
      </c>
      <c r="F109" s="7">
        <v>235.95</v>
      </c>
      <c r="G109" s="144">
        <v>11</v>
      </c>
      <c r="H109" s="7">
        <v>3.5</v>
      </c>
      <c r="I109" s="8">
        <f t="shared" si="4"/>
        <v>38.5</v>
      </c>
      <c r="J109" s="8">
        <f t="shared" si="5"/>
        <v>2.6950000000000003</v>
      </c>
      <c r="K109" s="24">
        <f t="shared" si="7"/>
        <v>41.199999999999996</v>
      </c>
      <c r="L109" s="24">
        <f t="shared" si="6"/>
        <v>277.14999999999998</v>
      </c>
      <c r="M109" s="171"/>
    </row>
    <row r="110" spans="1:13" ht="24" customHeight="1" x14ac:dyDescent="0.4">
      <c r="A110" s="10">
        <v>106</v>
      </c>
      <c r="B110" s="3" t="s">
        <v>1249</v>
      </c>
      <c r="C110" s="5" t="s">
        <v>1250</v>
      </c>
      <c r="D110" s="5" t="s">
        <v>1251</v>
      </c>
      <c r="E110" s="3" t="s">
        <v>18</v>
      </c>
      <c r="F110" s="7">
        <v>0</v>
      </c>
      <c r="G110" s="144">
        <v>23</v>
      </c>
      <c r="H110" s="7">
        <v>3.5</v>
      </c>
      <c r="I110" s="8">
        <f t="shared" si="4"/>
        <v>80.5</v>
      </c>
      <c r="J110" s="8">
        <f t="shared" si="5"/>
        <v>5.6350000000000007</v>
      </c>
      <c r="K110" s="24">
        <f t="shared" si="7"/>
        <v>86.14</v>
      </c>
      <c r="L110" s="24">
        <f t="shared" si="6"/>
        <v>86.14</v>
      </c>
      <c r="M110" s="171"/>
    </row>
    <row r="111" spans="1:13" ht="24" customHeight="1" x14ac:dyDescent="0.4">
      <c r="A111" s="10">
        <v>107</v>
      </c>
      <c r="B111" s="3" t="s">
        <v>866</v>
      </c>
      <c r="C111" s="5" t="s">
        <v>867</v>
      </c>
      <c r="D111" s="5" t="s">
        <v>868</v>
      </c>
      <c r="E111" s="3" t="s">
        <v>3464</v>
      </c>
      <c r="F111" s="7">
        <v>2082.23</v>
      </c>
      <c r="G111" s="144">
        <v>75</v>
      </c>
      <c r="H111" s="7">
        <v>3.5</v>
      </c>
      <c r="I111" s="8">
        <f t="shared" si="4"/>
        <v>262.5</v>
      </c>
      <c r="J111" s="8">
        <f t="shared" si="5"/>
        <v>18.375</v>
      </c>
      <c r="K111" s="24">
        <f t="shared" si="7"/>
        <v>280.88</v>
      </c>
      <c r="L111" s="24">
        <f t="shared" si="6"/>
        <v>2363.11</v>
      </c>
      <c r="M111" s="171"/>
    </row>
    <row r="112" spans="1:13" ht="24" customHeight="1" x14ac:dyDescent="0.4">
      <c r="A112" s="10">
        <v>108</v>
      </c>
      <c r="B112" s="3" t="s">
        <v>1287</v>
      </c>
      <c r="C112" s="5" t="s">
        <v>3508</v>
      </c>
      <c r="D112" s="5" t="s">
        <v>1288</v>
      </c>
      <c r="E112" s="11" t="s">
        <v>3467</v>
      </c>
      <c r="F112" s="7">
        <v>123.6</v>
      </c>
      <c r="G112" s="144">
        <v>12</v>
      </c>
      <c r="H112" s="7">
        <v>3.5</v>
      </c>
      <c r="I112" s="8">
        <f t="shared" si="4"/>
        <v>42</v>
      </c>
      <c r="J112" s="8">
        <f t="shared" si="5"/>
        <v>2.9400000000000004</v>
      </c>
      <c r="K112" s="24">
        <f t="shared" si="7"/>
        <v>44.94</v>
      </c>
      <c r="L112" s="24">
        <f t="shared" si="6"/>
        <v>168.54</v>
      </c>
      <c r="M112" s="171"/>
    </row>
    <row r="113" spans="1:13" ht="24" customHeight="1" x14ac:dyDescent="0.4">
      <c r="A113" s="10">
        <v>109</v>
      </c>
      <c r="B113" s="3" t="s">
        <v>1583</v>
      </c>
      <c r="C113" s="5" t="s">
        <v>1584</v>
      </c>
      <c r="D113" s="5" t="s">
        <v>1585</v>
      </c>
      <c r="E113" s="3" t="s">
        <v>3465</v>
      </c>
      <c r="F113" s="7">
        <v>116.1</v>
      </c>
      <c r="G113" s="144">
        <v>20</v>
      </c>
      <c r="H113" s="7">
        <v>3.5</v>
      </c>
      <c r="I113" s="8">
        <f t="shared" si="4"/>
        <v>70</v>
      </c>
      <c r="J113" s="8">
        <f t="shared" si="5"/>
        <v>4.9000000000000004</v>
      </c>
      <c r="K113" s="24">
        <f t="shared" si="7"/>
        <v>74.900000000000006</v>
      </c>
      <c r="L113" s="24">
        <f t="shared" si="6"/>
        <v>191</v>
      </c>
      <c r="M113" s="171"/>
    </row>
    <row r="114" spans="1:13" ht="24" customHeight="1" x14ac:dyDescent="0.4">
      <c r="A114" s="10">
        <v>110</v>
      </c>
      <c r="B114" s="3" t="s">
        <v>1538</v>
      </c>
      <c r="C114" s="5" t="s">
        <v>1537</v>
      </c>
      <c r="D114" s="5" t="s">
        <v>1539</v>
      </c>
      <c r="E114" s="3" t="s">
        <v>3464</v>
      </c>
      <c r="F114" s="7">
        <v>730.28</v>
      </c>
      <c r="G114" s="144">
        <v>26</v>
      </c>
      <c r="H114" s="7">
        <v>3.5</v>
      </c>
      <c r="I114" s="8">
        <f t="shared" si="4"/>
        <v>91</v>
      </c>
      <c r="J114" s="8">
        <f t="shared" si="5"/>
        <v>6.370000000000001</v>
      </c>
      <c r="K114" s="24">
        <f t="shared" si="7"/>
        <v>97.37</v>
      </c>
      <c r="L114" s="24">
        <f t="shared" si="6"/>
        <v>827.65</v>
      </c>
      <c r="M114" s="171"/>
    </row>
    <row r="115" spans="1:13" ht="24" customHeight="1" x14ac:dyDescent="0.4">
      <c r="A115" s="10">
        <v>111</v>
      </c>
      <c r="B115" s="3" t="s">
        <v>1586</v>
      </c>
      <c r="C115" s="5" t="s">
        <v>1587</v>
      </c>
      <c r="D115" s="5" t="s">
        <v>1588</v>
      </c>
      <c r="E115" s="11" t="s">
        <v>3464</v>
      </c>
      <c r="F115" s="7">
        <v>1939.92</v>
      </c>
      <c r="G115" s="144">
        <v>72</v>
      </c>
      <c r="H115" s="7">
        <v>3.5</v>
      </c>
      <c r="I115" s="8">
        <f t="shared" si="4"/>
        <v>252</v>
      </c>
      <c r="J115" s="8">
        <f t="shared" si="5"/>
        <v>17.64</v>
      </c>
      <c r="K115" s="24">
        <f t="shared" si="7"/>
        <v>269.64</v>
      </c>
      <c r="L115" s="24">
        <f t="shared" si="6"/>
        <v>2209.56</v>
      </c>
      <c r="M115" s="171"/>
    </row>
    <row r="116" spans="1:13" ht="24" customHeight="1" x14ac:dyDescent="0.4">
      <c r="A116" s="10">
        <v>112</v>
      </c>
      <c r="B116" s="3" t="s">
        <v>1594</v>
      </c>
      <c r="C116" s="5" t="s">
        <v>3098</v>
      </c>
      <c r="D116" s="5" t="s">
        <v>1595</v>
      </c>
      <c r="E116" s="3" t="s">
        <v>3464</v>
      </c>
      <c r="F116" s="7">
        <v>426.96</v>
      </c>
      <c r="G116" s="144">
        <v>20</v>
      </c>
      <c r="H116" s="7">
        <v>3.5</v>
      </c>
      <c r="I116" s="8">
        <f t="shared" si="4"/>
        <v>70</v>
      </c>
      <c r="J116" s="8">
        <f t="shared" si="5"/>
        <v>4.9000000000000004</v>
      </c>
      <c r="K116" s="24">
        <f t="shared" si="7"/>
        <v>74.900000000000006</v>
      </c>
      <c r="L116" s="24">
        <f t="shared" si="6"/>
        <v>501.86</v>
      </c>
      <c r="M116" s="171"/>
    </row>
    <row r="117" spans="1:13" ht="24" customHeight="1" x14ac:dyDescent="0.4">
      <c r="A117" s="10">
        <v>113</v>
      </c>
      <c r="B117" s="3" t="s">
        <v>1282</v>
      </c>
      <c r="C117" s="5" t="s">
        <v>2198</v>
      </c>
      <c r="D117" s="5" t="s">
        <v>1283</v>
      </c>
      <c r="E117" s="11" t="s">
        <v>3466</v>
      </c>
      <c r="F117" s="7">
        <v>426.95</v>
      </c>
      <c r="G117" s="144">
        <v>32</v>
      </c>
      <c r="H117" s="7">
        <v>3.5</v>
      </c>
      <c r="I117" s="8">
        <f t="shared" si="4"/>
        <v>112</v>
      </c>
      <c r="J117" s="8">
        <f t="shared" si="5"/>
        <v>7.8400000000000007</v>
      </c>
      <c r="K117" s="24">
        <f t="shared" si="7"/>
        <v>119.84</v>
      </c>
      <c r="L117" s="24">
        <f t="shared" si="6"/>
        <v>546.79</v>
      </c>
      <c r="M117" s="171"/>
    </row>
    <row r="118" spans="1:13" ht="24" customHeight="1" x14ac:dyDescent="0.4">
      <c r="A118" s="10">
        <v>114</v>
      </c>
      <c r="B118" s="3" t="s">
        <v>1591</v>
      </c>
      <c r="C118" s="5" t="s">
        <v>1592</v>
      </c>
      <c r="D118" s="5" t="s">
        <v>1593</v>
      </c>
      <c r="E118" s="3" t="s">
        <v>3464</v>
      </c>
      <c r="F118" s="7">
        <v>228.46</v>
      </c>
      <c r="G118" s="144">
        <v>12</v>
      </c>
      <c r="H118" s="7">
        <v>3.5</v>
      </c>
      <c r="I118" s="8">
        <f t="shared" si="4"/>
        <v>42</v>
      </c>
      <c r="J118" s="8">
        <f t="shared" si="5"/>
        <v>2.9400000000000004</v>
      </c>
      <c r="K118" s="24">
        <f t="shared" si="7"/>
        <v>44.94</v>
      </c>
      <c r="L118" s="24">
        <f t="shared" si="6"/>
        <v>273.39999999999998</v>
      </c>
      <c r="M118" s="171"/>
    </row>
    <row r="119" spans="1:13" ht="24" customHeight="1" x14ac:dyDescent="0.4">
      <c r="A119" s="10">
        <v>115</v>
      </c>
      <c r="B119" s="3" t="s">
        <v>1280</v>
      </c>
      <c r="C119" s="5" t="s">
        <v>3509</v>
      </c>
      <c r="D119" s="5" t="s">
        <v>1281</v>
      </c>
      <c r="E119" s="11" t="s">
        <v>3467</v>
      </c>
      <c r="F119" s="7">
        <v>310.83999999999997</v>
      </c>
      <c r="G119" s="144">
        <v>26</v>
      </c>
      <c r="H119" s="7">
        <v>3.5</v>
      </c>
      <c r="I119" s="8">
        <f t="shared" si="4"/>
        <v>91</v>
      </c>
      <c r="J119" s="8">
        <f t="shared" si="5"/>
        <v>6.370000000000001</v>
      </c>
      <c r="K119" s="24">
        <f t="shared" si="7"/>
        <v>97.37</v>
      </c>
      <c r="L119" s="24">
        <f t="shared" si="6"/>
        <v>408.21</v>
      </c>
      <c r="M119" s="171"/>
    </row>
    <row r="120" spans="1:13" ht="24" customHeight="1" x14ac:dyDescent="0.4">
      <c r="A120" s="10">
        <v>116</v>
      </c>
      <c r="B120" s="3" t="s">
        <v>1252</v>
      </c>
      <c r="C120" s="5" t="s">
        <v>3109</v>
      </c>
      <c r="D120" s="5" t="s">
        <v>1253</v>
      </c>
      <c r="E120" s="3" t="s">
        <v>18</v>
      </c>
      <c r="F120" s="7">
        <v>0</v>
      </c>
      <c r="G120" s="144">
        <v>28</v>
      </c>
      <c r="H120" s="7">
        <v>3.5</v>
      </c>
      <c r="I120" s="8">
        <f t="shared" si="4"/>
        <v>98</v>
      </c>
      <c r="J120" s="8">
        <f t="shared" si="5"/>
        <v>6.86</v>
      </c>
      <c r="K120" s="24">
        <f t="shared" si="7"/>
        <v>104.86</v>
      </c>
      <c r="L120" s="24">
        <f t="shared" si="6"/>
        <v>104.86</v>
      </c>
      <c r="M120" s="171"/>
    </row>
    <row r="121" spans="1:13" ht="24" customHeight="1" x14ac:dyDescent="0.4">
      <c r="A121" s="10">
        <v>117</v>
      </c>
      <c r="B121" s="3" t="s">
        <v>1589</v>
      </c>
      <c r="C121" s="5" t="s">
        <v>1590</v>
      </c>
      <c r="D121" s="5" t="s">
        <v>1253</v>
      </c>
      <c r="E121" s="3" t="s">
        <v>3464</v>
      </c>
      <c r="F121" s="7">
        <v>1535.47</v>
      </c>
      <c r="G121" s="144">
        <v>71</v>
      </c>
      <c r="H121" s="7">
        <v>3.5</v>
      </c>
      <c r="I121" s="8">
        <f t="shared" si="4"/>
        <v>248.5</v>
      </c>
      <c r="J121" s="8">
        <f t="shared" si="5"/>
        <v>17.395000000000003</v>
      </c>
      <c r="K121" s="24">
        <f t="shared" si="7"/>
        <v>265.89999999999998</v>
      </c>
      <c r="L121" s="24">
        <f t="shared" si="6"/>
        <v>1801.37</v>
      </c>
      <c r="M121" s="171"/>
    </row>
    <row r="122" spans="1:13" ht="24" customHeight="1" x14ac:dyDescent="0.4">
      <c r="A122" s="10">
        <v>118</v>
      </c>
      <c r="B122" s="3" t="s">
        <v>1277</v>
      </c>
      <c r="C122" s="5" t="s">
        <v>1278</v>
      </c>
      <c r="D122" s="5" t="s">
        <v>1279</v>
      </c>
      <c r="E122" s="3" t="s">
        <v>18</v>
      </c>
      <c r="F122" s="7">
        <v>0</v>
      </c>
      <c r="G122" s="144">
        <v>3</v>
      </c>
      <c r="H122" s="7">
        <v>3.5</v>
      </c>
      <c r="I122" s="8">
        <f t="shared" si="4"/>
        <v>10.5</v>
      </c>
      <c r="J122" s="8">
        <f t="shared" si="5"/>
        <v>0.7350000000000001</v>
      </c>
      <c r="K122" s="24">
        <f t="shared" si="7"/>
        <v>11.24</v>
      </c>
      <c r="L122" s="24">
        <f t="shared" si="6"/>
        <v>11.24</v>
      </c>
      <c r="M122" s="171"/>
    </row>
    <row r="123" spans="1:13" ht="24" customHeight="1" x14ac:dyDescent="0.4">
      <c r="A123" s="10">
        <v>119</v>
      </c>
      <c r="B123" s="3" t="s">
        <v>1254</v>
      </c>
      <c r="C123" s="5" t="s">
        <v>3510</v>
      </c>
      <c r="D123" s="5" t="s">
        <v>1255</v>
      </c>
      <c r="E123" s="3" t="s">
        <v>18</v>
      </c>
      <c r="F123" s="7">
        <v>0</v>
      </c>
      <c r="G123" s="144">
        <v>144</v>
      </c>
      <c r="H123" s="7">
        <v>3.5</v>
      </c>
      <c r="I123" s="8">
        <f t="shared" si="4"/>
        <v>504</v>
      </c>
      <c r="J123" s="8">
        <f t="shared" si="5"/>
        <v>35.28</v>
      </c>
      <c r="K123" s="24">
        <f t="shared" si="7"/>
        <v>539.28</v>
      </c>
      <c r="L123" s="24">
        <f t="shared" si="6"/>
        <v>539.28</v>
      </c>
      <c r="M123" s="171"/>
    </row>
    <row r="124" spans="1:13" ht="24" customHeight="1" x14ac:dyDescent="0.4">
      <c r="A124" s="10">
        <v>120</v>
      </c>
      <c r="B124" s="3" t="s">
        <v>935</v>
      </c>
      <c r="C124" s="5" t="s">
        <v>3511</v>
      </c>
      <c r="D124" s="5" t="s">
        <v>936</v>
      </c>
      <c r="E124" s="11" t="s">
        <v>3464</v>
      </c>
      <c r="F124" s="7">
        <v>1018.66</v>
      </c>
      <c r="G124" s="144">
        <v>55</v>
      </c>
      <c r="H124" s="7">
        <v>3.5</v>
      </c>
      <c r="I124" s="8">
        <f t="shared" si="4"/>
        <v>192.5</v>
      </c>
      <c r="J124" s="8">
        <f t="shared" si="5"/>
        <v>13.475000000000001</v>
      </c>
      <c r="K124" s="24">
        <f t="shared" si="7"/>
        <v>205.98</v>
      </c>
      <c r="L124" s="24">
        <f t="shared" si="6"/>
        <v>1224.6399999999999</v>
      </c>
      <c r="M124" s="171"/>
    </row>
    <row r="125" spans="1:13" ht="24" customHeight="1" x14ac:dyDescent="0.4">
      <c r="A125" s="10">
        <v>121</v>
      </c>
      <c r="B125" s="3" t="s">
        <v>1256</v>
      </c>
      <c r="C125" s="5" t="s">
        <v>1257</v>
      </c>
      <c r="D125" s="5" t="s">
        <v>1258</v>
      </c>
      <c r="E125" s="3" t="s">
        <v>3464</v>
      </c>
      <c r="F125" s="7">
        <v>247.18</v>
      </c>
      <c r="G125" s="144">
        <v>13</v>
      </c>
      <c r="H125" s="7">
        <v>3.5</v>
      </c>
      <c r="I125" s="8">
        <f t="shared" si="4"/>
        <v>45.5</v>
      </c>
      <c r="J125" s="8">
        <f t="shared" si="5"/>
        <v>3.1850000000000005</v>
      </c>
      <c r="K125" s="24">
        <f t="shared" si="7"/>
        <v>48.69</v>
      </c>
      <c r="L125" s="24">
        <f t="shared" si="6"/>
        <v>295.87</v>
      </c>
      <c r="M125" s="171"/>
    </row>
    <row r="126" spans="1:13" ht="24" customHeight="1" x14ac:dyDescent="0.4">
      <c r="A126" s="10">
        <v>122</v>
      </c>
      <c r="B126" s="3" t="s">
        <v>2067</v>
      </c>
      <c r="C126" s="5" t="s">
        <v>2068</v>
      </c>
      <c r="D126" s="5" t="s">
        <v>2069</v>
      </c>
      <c r="E126" s="11" t="s">
        <v>3464</v>
      </c>
      <c r="F126" s="7">
        <v>775.22</v>
      </c>
      <c r="G126" s="144">
        <v>30</v>
      </c>
      <c r="H126" s="7">
        <v>3.5</v>
      </c>
      <c r="I126" s="8">
        <f t="shared" si="4"/>
        <v>105</v>
      </c>
      <c r="J126" s="8">
        <f t="shared" si="5"/>
        <v>7.3500000000000005</v>
      </c>
      <c r="K126" s="24">
        <f t="shared" si="7"/>
        <v>112.35</v>
      </c>
      <c r="L126" s="24">
        <f t="shared" si="6"/>
        <v>887.57</v>
      </c>
      <c r="M126" s="171"/>
    </row>
    <row r="127" spans="1:13" ht="24" customHeight="1" x14ac:dyDescent="0.4">
      <c r="A127" s="10">
        <v>123</v>
      </c>
      <c r="B127" s="3" t="s">
        <v>1259</v>
      </c>
      <c r="C127" s="5" t="s">
        <v>1257</v>
      </c>
      <c r="D127" s="5" t="s">
        <v>1260</v>
      </c>
      <c r="E127" s="3" t="s">
        <v>3464</v>
      </c>
      <c r="F127" s="7">
        <v>1104.78</v>
      </c>
      <c r="G127" s="144">
        <v>40</v>
      </c>
      <c r="H127" s="7">
        <v>3.5</v>
      </c>
      <c r="I127" s="8">
        <f t="shared" si="4"/>
        <v>140</v>
      </c>
      <c r="J127" s="8">
        <f t="shared" si="5"/>
        <v>9.8000000000000007</v>
      </c>
      <c r="K127" s="24">
        <f t="shared" si="7"/>
        <v>149.80000000000001</v>
      </c>
      <c r="L127" s="24">
        <f t="shared" si="6"/>
        <v>1254.58</v>
      </c>
      <c r="M127" s="171"/>
    </row>
    <row r="128" spans="1:13" ht="24" customHeight="1" x14ac:dyDescent="0.4">
      <c r="A128" s="172">
        <v>124</v>
      </c>
      <c r="B128" s="3" t="s">
        <v>3858</v>
      </c>
      <c r="C128" s="5" t="s">
        <v>1060</v>
      </c>
      <c r="D128" s="5" t="s">
        <v>1239</v>
      </c>
      <c r="E128" s="3" t="s">
        <v>18</v>
      </c>
      <c r="F128" s="7">
        <v>0</v>
      </c>
      <c r="G128" s="144">
        <v>0</v>
      </c>
      <c r="H128" s="7">
        <v>3.5</v>
      </c>
      <c r="I128" s="8">
        <f t="shared" si="4"/>
        <v>0</v>
      </c>
      <c r="J128" s="8">
        <f t="shared" si="5"/>
        <v>0</v>
      </c>
      <c r="K128" s="24">
        <f t="shared" si="7"/>
        <v>0</v>
      </c>
      <c r="L128" s="24">
        <f t="shared" si="6"/>
        <v>0</v>
      </c>
      <c r="M128" s="171"/>
    </row>
    <row r="129" spans="1:13" ht="24" customHeight="1" x14ac:dyDescent="0.4">
      <c r="A129" s="10">
        <v>125</v>
      </c>
      <c r="B129" s="3" t="s">
        <v>1261</v>
      </c>
      <c r="C129" s="5" t="s">
        <v>3110</v>
      </c>
      <c r="D129" s="5" t="s">
        <v>1239</v>
      </c>
      <c r="E129" s="3" t="s">
        <v>18</v>
      </c>
      <c r="F129" s="7">
        <v>0</v>
      </c>
      <c r="G129" s="144">
        <v>7</v>
      </c>
      <c r="H129" s="7">
        <v>3.5</v>
      </c>
      <c r="I129" s="8">
        <f t="shared" si="4"/>
        <v>24.5</v>
      </c>
      <c r="J129" s="8">
        <f t="shared" si="5"/>
        <v>1.7150000000000001</v>
      </c>
      <c r="K129" s="24">
        <f t="shared" si="7"/>
        <v>26.220000000000002</v>
      </c>
      <c r="L129" s="24">
        <f t="shared" si="6"/>
        <v>26.220000000000002</v>
      </c>
      <c r="M129" s="171"/>
    </row>
    <row r="130" spans="1:13" ht="24" customHeight="1" x14ac:dyDescent="0.4">
      <c r="A130" s="10">
        <v>126</v>
      </c>
      <c r="B130" s="3" t="s">
        <v>937</v>
      </c>
      <c r="C130" s="5" t="s">
        <v>938</v>
      </c>
      <c r="D130" s="5" t="s">
        <v>939</v>
      </c>
      <c r="E130" s="11" t="s">
        <v>3464</v>
      </c>
      <c r="F130" s="7">
        <v>1730.21</v>
      </c>
      <c r="G130" s="144">
        <v>62</v>
      </c>
      <c r="H130" s="7">
        <v>3.5</v>
      </c>
      <c r="I130" s="8">
        <f t="shared" si="4"/>
        <v>217</v>
      </c>
      <c r="J130" s="8">
        <f t="shared" si="5"/>
        <v>15.190000000000001</v>
      </c>
      <c r="K130" s="24">
        <f t="shared" si="7"/>
        <v>232.19</v>
      </c>
      <c r="L130" s="24">
        <f t="shared" si="6"/>
        <v>1962.4</v>
      </c>
      <c r="M130" s="171"/>
    </row>
    <row r="131" spans="1:13" ht="24" customHeight="1" x14ac:dyDescent="0.4">
      <c r="A131" s="172">
        <v>127</v>
      </c>
      <c r="B131" s="3" t="s">
        <v>3859</v>
      </c>
      <c r="C131" s="5" t="s">
        <v>3860</v>
      </c>
      <c r="D131" s="5" t="s">
        <v>3861</v>
      </c>
      <c r="E131" s="3" t="s">
        <v>18</v>
      </c>
      <c r="F131" s="7">
        <v>0</v>
      </c>
      <c r="G131" s="144">
        <v>0</v>
      </c>
      <c r="H131" s="7">
        <v>3.5</v>
      </c>
      <c r="I131" s="8">
        <f t="shared" si="4"/>
        <v>0</v>
      </c>
      <c r="J131" s="8">
        <f t="shared" si="5"/>
        <v>0</v>
      </c>
      <c r="K131" s="24">
        <f t="shared" si="7"/>
        <v>0</v>
      </c>
      <c r="L131" s="24">
        <f t="shared" si="6"/>
        <v>0</v>
      </c>
      <c r="M131" s="171"/>
    </row>
    <row r="132" spans="1:13" ht="24" customHeight="1" x14ac:dyDescent="0.4">
      <c r="A132" s="10">
        <v>128</v>
      </c>
      <c r="B132" s="3" t="s">
        <v>940</v>
      </c>
      <c r="C132" s="5" t="s">
        <v>941</v>
      </c>
      <c r="D132" s="5" t="s">
        <v>942</v>
      </c>
      <c r="E132" s="3" t="s">
        <v>3464</v>
      </c>
      <c r="F132" s="7">
        <v>1321.99</v>
      </c>
      <c r="G132" s="144">
        <v>59</v>
      </c>
      <c r="H132" s="7">
        <v>3.5</v>
      </c>
      <c r="I132" s="8">
        <f t="shared" si="4"/>
        <v>206.5</v>
      </c>
      <c r="J132" s="8">
        <f t="shared" si="5"/>
        <v>14.455000000000002</v>
      </c>
      <c r="K132" s="24">
        <f t="shared" si="7"/>
        <v>220.95999999999998</v>
      </c>
      <c r="L132" s="24">
        <f t="shared" si="6"/>
        <v>1542.95</v>
      </c>
      <c r="M132" s="171"/>
    </row>
    <row r="133" spans="1:13" ht="24" customHeight="1" x14ac:dyDescent="0.4">
      <c r="A133" s="10">
        <v>129</v>
      </c>
      <c r="B133" s="3" t="s">
        <v>1262</v>
      </c>
      <c r="C133" s="5" t="s">
        <v>2303</v>
      </c>
      <c r="D133" s="5" t="s">
        <v>2304</v>
      </c>
      <c r="E133" s="3" t="s">
        <v>18</v>
      </c>
      <c r="F133" s="7">
        <v>0</v>
      </c>
      <c r="G133" s="144">
        <v>35</v>
      </c>
      <c r="H133" s="7">
        <v>3.5</v>
      </c>
      <c r="I133" s="8">
        <f t="shared" si="4"/>
        <v>122.5</v>
      </c>
      <c r="J133" s="8">
        <f t="shared" si="5"/>
        <v>8.5750000000000011</v>
      </c>
      <c r="K133" s="24">
        <f t="shared" si="7"/>
        <v>131.07999999999998</v>
      </c>
      <c r="L133" s="24">
        <f t="shared" si="6"/>
        <v>131.07999999999998</v>
      </c>
      <c r="M133" s="171"/>
    </row>
    <row r="134" spans="1:13" ht="24" customHeight="1" x14ac:dyDescent="0.4">
      <c r="A134" s="10">
        <v>130</v>
      </c>
      <c r="B134" s="3" t="s">
        <v>1274</v>
      </c>
      <c r="C134" s="5" t="s">
        <v>1275</v>
      </c>
      <c r="D134" s="5" t="s">
        <v>1276</v>
      </c>
      <c r="E134" s="3" t="s">
        <v>3464</v>
      </c>
      <c r="F134" s="7">
        <v>1284.54</v>
      </c>
      <c r="G134" s="144">
        <v>60</v>
      </c>
      <c r="H134" s="7">
        <v>3.5</v>
      </c>
      <c r="I134" s="8">
        <f t="shared" ref="I134:I197" si="8">SUM(G134*H134)</f>
        <v>210</v>
      </c>
      <c r="J134" s="8">
        <f t="shared" ref="J134:J197" si="9">SUM(I134*7%)</f>
        <v>14.700000000000001</v>
      </c>
      <c r="K134" s="24">
        <f t="shared" si="7"/>
        <v>224.7</v>
      </c>
      <c r="L134" s="24">
        <f t="shared" ref="L134:L197" si="10">SUM(F134+K134)</f>
        <v>1509.24</v>
      </c>
      <c r="M134" s="171"/>
    </row>
    <row r="135" spans="1:13" ht="24" customHeight="1" x14ac:dyDescent="0.4">
      <c r="A135" s="10">
        <v>131</v>
      </c>
      <c r="B135" s="3" t="s">
        <v>1503</v>
      </c>
      <c r="C135" s="5" t="s">
        <v>1504</v>
      </c>
      <c r="D135" s="5" t="s">
        <v>1505</v>
      </c>
      <c r="E135" s="3" t="s">
        <v>18</v>
      </c>
      <c r="F135" s="7">
        <v>0</v>
      </c>
      <c r="G135" s="144">
        <v>71</v>
      </c>
      <c r="H135" s="7">
        <v>3.5</v>
      </c>
      <c r="I135" s="8">
        <f t="shared" si="8"/>
        <v>248.5</v>
      </c>
      <c r="J135" s="8">
        <f t="shared" si="9"/>
        <v>17.395000000000003</v>
      </c>
      <c r="K135" s="24">
        <f t="shared" si="7"/>
        <v>265.89999999999998</v>
      </c>
      <c r="L135" s="24">
        <f t="shared" si="10"/>
        <v>265.89999999999998</v>
      </c>
      <c r="M135" s="171"/>
    </row>
    <row r="136" spans="1:13" ht="24" customHeight="1" x14ac:dyDescent="0.4">
      <c r="A136" s="10">
        <v>132</v>
      </c>
      <c r="B136" s="3" t="s">
        <v>1497</v>
      </c>
      <c r="C136" s="5" t="s">
        <v>1498</v>
      </c>
      <c r="D136" s="5" t="s">
        <v>1499</v>
      </c>
      <c r="E136" s="3" t="s">
        <v>3466</v>
      </c>
      <c r="F136" s="7">
        <v>580.5</v>
      </c>
      <c r="G136" s="144">
        <v>29</v>
      </c>
      <c r="H136" s="7">
        <v>3.5</v>
      </c>
      <c r="I136" s="8">
        <f t="shared" si="8"/>
        <v>101.5</v>
      </c>
      <c r="J136" s="8">
        <f t="shared" si="9"/>
        <v>7.1050000000000004</v>
      </c>
      <c r="K136" s="24">
        <f t="shared" ref="K136:K199" si="11">ROUNDUP(I136+J136,2)</f>
        <v>108.61</v>
      </c>
      <c r="L136" s="24">
        <f t="shared" si="10"/>
        <v>689.11</v>
      </c>
      <c r="M136" s="171"/>
    </row>
    <row r="137" spans="1:13" ht="24" customHeight="1" x14ac:dyDescent="0.4">
      <c r="A137" s="10">
        <v>133</v>
      </c>
      <c r="B137" s="3" t="s">
        <v>1412</v>
      </c>
      <c r="C137" s="5" t="s">
        <v>1413</v>
      </c>
      <c r="D137" s="5" t="s">
        <v>1414</v>
      </c>
      <c r="E137" s="3" t="s">
        <v>3464</v>
      </c>
      <c r="F137" s="7">
        <v>292.13</v>
      </c>
      <c r="G137" s="144">
        <v>1</v>
      </c>
      <c r="H137" s="7">
        <v>3.5</v>
      </c>
      <c r="I137" s="8">
        <f t="shared" si="8"/>
        <v>3.5</v>
      </c>
      <c r="J137" s="8">
        <f t="shared" si="9"/>
        <v>0.24500000000000002</v>
      </c>
      <c r="K137" s="24">
        <f t="shared" si="11"/>
        <v>3.75</v>
      </c>
      <c r="L137" s="24">
        <f t="shared" si="10"/>
        <v>295.88</v>
      </c>
      <c r="M137" s="171"/>
    </row>
    <row r="138" spans="1:13" ht="24" customHeight="1" x14ac:dyDescent="0.4">
      <c r="A138" s="10">
        <v>134</v>
      </c>
      <c r="B138" s="3" t="s">
        <v>1409</v>
      </c>
      <c r="C138" s="5" t="s">
        <v>1410</v>
      </c>
      <c r="D138" s="5" t="s">
        <v>1411</v>
      </c>
      <c r="E138" s="3" t="s">
        <v>3464</v>
      </c>
      <c r="F138" s="7">
        <v>670.36</v>
      </c>
      <c r="G138" s="144">
        <v>29</v>
      </c>
      <c r="H138" s="7">
        <v>3.5</v>
      </c>
      <c r="I138" s="8">
        <f t="shared" si="8"/>
        <v>101.5</v>
      </c>
      <c r="J138" s="8">
        <f t="shared" si="9"/>
        <v>7.1050000000000004</v>
      </c>
      <c r="K138" s="24">
        <f t="shared" si="11"/>
        <v>108.61</v>
      </c>
      <c r="L138" s="24">
        <f t="shared" si="10"/>
        <v>778.97</v>
      </c>
      <c r="M138" s="171"/>
    </row>
    <row r="139" spans="1:13" ht="24" customHeight="1" x14ac:dyDescent="0.4">
      <c r="A139" s="10">
        <v>135</v>
      </c>
      <c r="B139" s="3" t="s">
        <v>1263</v>
      </c>
      <c r="C139" s="5" t="s">
        <v>3087</v>
      </c>
      <c r="D139" s="5" t="s">
        <v>1264</v>
      </c>
      <c r="E139" s="3" t="s">
        <v>18</v>
      </c>
      <c r="F139" s="7">
        <v>0</v>
      </c>
      <c r="G139" s="144">
        <v>22</v>
      </c>
      <c r="H139" s="7">
        <v>3.5</v>
      </c>
      <c r="I139" s="8">
        <f t="shared" si="8"/>
        <v>77</v>
      </c>
      <c r="J139" s="8">
        <f t="shared" si="9"/>
        <v>5.3900000000000006</v>
      </c>
      <c r="K139" s="24">
        <f t="shared" si="11"/>
        <v>82.39</v>
      </c>
      <c r="L139" s="24">
        <f t="shared" si="10"/>
        <v>82.39</v>
      </c>
      <c r="M139" s="171"/>
    </row>
    <row r="140" spans="1:13" ht="24" customHeight="1" x14ac:dyDescent="0.4">
      <c r="A140" s="10">
        <v>136</v>
      </c>
      <c r="B140" s="3" t="s">
        <v>1304</v>
      </c>
      <c r="C140" s="5" t="s">
        <v>3512</v>
      </c>
      <c r="D140" s="5" t="s">
        <v>1305</v>
      </c>
      <c r="E140" s="3" t="s">
        <v>3466</v>
      </c>
      <c r="F140" s="7">
        <v>2606.5300000000002</v>
      </c>
      <c r="G140" s="144">
        <v>183</v>
      </c>
      <c r="H140" s="7">
        <v>3.5</v>
      </c>
      <c r="I140" s="8">
        <f t="shared" si="8"/>
        <v>640.5</v>
      </c>
      <c r="J140" s="8">
        <f t="shared" si="9"/>
        <v>44.835000000000001</v>
      </c>
      <c r="K140" s="24">
        <f t="shared" si="11"/>
        <v>685.34</v>
      </c>
      <c r="L140" s="24">
        <f t="shared" si="10"/>
        <v>3291.8700000000003</v>
      </c>
      <c r="M140" s="171"/>
    </row>
    <row r="141" spans="1:13" ht="24" customHeight="1" x14ac:dyDescent="0.4">
      <c r="A141" s="10">
        <v>137</v>
      </c>
      <c r="B141" s="3" t="s">
        <v>1298</v>
      </c>
      <c r="C141" s="5" t="s">
        <v>3513</v>
      </c>
      <c r="D141" s="5" t="s">
        <v>1299</v>
      </c>
      <c r="E141" s="3" t="s">
        <v>3466</v>
      </c>
      <c r="F141" s="7">
        <v>378.25</v>
      </c>
      <c r="G141" s="144">
        <v>12</v>
      </c>
      <c r="H141" s="7">
        <v>3.5</v>
      </c>
      <c r="I141" s="8">
        <f t="shared" si="8"/>
        <v>42</v>
      </c>
      <c r="J141" s="8">
        <f t="shared" si="9"/>
        <v>2.9400000000000004</v>
      </c>
      <c r="K141" s="24">
        <f t="shared" si="11"/>
        <v>44.94</v>
      </c>
      <c r="L141" s="24">
        <f t="shared" si="10"/>
        <v>423.19</v>
      </c>
      <c r="M141" s="171"/>
    </row>
    <row r="142" spans="1:13" ht="24" customHeight="1" x14ac:dyDescent="0.4">
      <c r="A142" s="10">
        <v>138</v>
      </c>
      <c r="B142" s="3" t="s">
        <v>1450</v>
      </c>
      <c r="C142" s="5" t="s">
        <v>3093</v>
      </c>
      <c r="D142" s="5" t="s">
        <v>1299</v>
      </c>
      <c r="E142" s="3" t="s">
        <v>3466</v>
      </c>
      <c r="F142" s="7">
        <v>737.78</v>
      </c>
      <c r="G142" s="144">
        <v>35</v>
      </c>
      <c r="H142" s="7">
        <v>3.5</v>
      </c>
      <c r="I142" s="8">
        <f t="shared" si="8"/>
        <v>122.5</v>
      </c>
      <c r="J142" s="8">
        <f t="shared" si="9"/>
        <v>8.5750000000000011</v>
      </c>
      <c r="K142" s="24">
        <f t="shared" si="11"/>
        <v>131.07999999999998</v>
      </c>
      <c r="L142" s="24">
        <f t="shared" si="10"/>
        <v>868.8599999999999</v>
      </c>
      <c r="M142" s="171"/>
    </row>
    <row r="143" spans="1:13" ht="24" customHeight="1" x14ac:dyDescent="0.4">
      <c r="A143" s="10">
        <v>139</v>
      </c>
      <c r="B143" s="3" t="s">
        <v>1300</v>
      </c>
      <c r="C143" s="5" t="s">
        <v>3514</v>
      </c>
      <c r="D143" s="5" t="s">
        <v>1301</v>
      </c>
      <c r="E143" s="3" t="s">
        <v>3466</v>
      </c>
      <c r="F143" s="7">
        <v>119.85</v>
      </c>
      <c r="G143" s="144">
        <v>3</v>
      </c>
      <c r="H143" s="7">
        <v>3.5</v>
      </c>
      <c r="I143" s="8">
        <f t="shared" si="8"/>
        <v>10.5</v>
      </c>
      <c r="J143" s="8">
        <f t="shared" si="9"/>
        <v>0.7350000000000001</v>
      </c>
      <c r="K143" s="24">
        <f t="shared" si="11"/>
        <v>11.24</v>
      </c>
      <c r="L143" s="24">
        <f t="shared" si="10"/>
        <v>131.09</v>
      </c>
      <c r="M143" s="171"/>
    </row>
    <row r="144" spans="1:13" ht="24" customHeight="1" x14ac:dyDescent="0.4">
      <c r="A144" s="10">
        <v>140</v>
      </c>
      <c r="B144" s="3" t="s">
        <v>1451</v>
      </c>
      <c r="C144" s="5" t="s">
        <v>1452</v>
      </c>
      <c r="D144" s="5" t="s">
        <v>1301</v>
      </c>
      <c r="E144" s="3" t="s">
        <v>3466</v>
      </c>
      <c r="F144" s="7">
        <v>134.83000000000001</v>
      </c>
      <c r="G144" s="144">
        <v>4</v>
      </c>
      <c r="H144" s="7">
        <v>3.5</v>
      </c>
      <c r="I144" s="8">
        <f t="shared" si="8"/>
        <v>14</v>
      </c>
      <c r="J144" s="8">
        <f t="shared" si="9"/>
        <v>0.98000000000000009</v>
      </c>
      <c r="K144" s="24">
        <f t="shared" si="11"/>
        <v>14.98</v>
      </c>
      <c r="L144" s="24">
        <f t="shared" si="10"/>
        <v>149.81</v>
      </c>
      <c r="M144" s="171"/>
    </row>
    <row r="145" spans="1:13" ht="24" customHeight="1" x14ac:dyDescent="0.4">
      <c r="A145" s="10">
        <v>141</v>
      </c>
      <c r="B145" s="3" t="s">
        <v>1302</v>
      </c>
      <c r="C145" s="5" t="s">
        <v>3515</v>
      </c>
      <c r="D145" s="5" t="s">
        <v>1303</v>
      </c>
      <c r="E145" s="3" t="s">
        <v>3464</v>
      </c>
      <c r="F145" s="7">
        <v>767.73</v>
      </c>
      <c r="G145" s="144">
        <v>34</v>
      </c>
      <c r="H145" s="7">
        <v>3.5</v>
      </c>
      <c r="I145" s="8">
        <f t="shared" si="8"/>
        <v>119</v>
      </c>
      <c r="J145" s="8">
        <f t="shared" si="9"/>
        <v>8.33</v>
      </c>
      <c r="K145" s="24">
        <f t="shared" si="11"/>
        <v>127.33</v>
      </c>
      <c r="L145" s="24">
        <f t="shared" si="10"/>
        <v>895.06000000000006</v>
      </c>
      <c r="M145" s="171"/>
    </row>
    <row r="146" spans="1:13" ht="24" customHeight="1" x14ac:dyDescent="0.4">
      <c r="A146" s="10">
        <v>142</v>
      </c>
      <c r="B146" s="3" t="s">
        <v>1453</v>
      </c>
      <c r="C146" s="5" t="s">
        <v>3516</v>
      </c>
      <c r="D146" s="5" t="s">
        <v>1303</v>
      </c>
      <c r="E146" s="3" t="s">
        <v>3464</v>
      </c>
      <c r="F146" s="7">
        <v>299.61</v>
      </c>
      <c r="G146" s="144">
        <v>16</v>
      </c>
      <c r="H146" s="7">
        <v>3.5</v>
      </c>
      <c r="I146" s="8">
        <f t="shared" si="8"/>
        <v>56</v>
      </c>
      <c r="J146" s="8">
        <f t="shared" si="9"/>
        <v>3.9200000000000004</v>
      </c>
      <c r="K146" s="24">
        <f t="shared" si="11"/>
        <v>59.92</v>
      </c>
      <c r="L146" s="24">
        <f t="shared" si="10"/>
        <v>359.53000000000003</v>
      </c>
      <c r="M146" s="171"/>
    </row>
    <row r="147" spans="1:13" ht="24" customHeight="1" x14ac:dyDescent="0.4">
      <c r="A147" s="10">
        <v>143</v>
      </c>
      <c r="B147" s="3" t="s">
        <v>1454</v>
      </c>
      <c r="C147" s="5" t="s">
        <v>1455</v>
      </c>
      <c r="D147" s="5" t="s">
        <v>1456</v>
      </c>
      <c r="E147" s="3" t="s">
        <v>18</v>
      </c>
      <c r="F147" s="7">
        <v>0</v>
      </c>
      <c r="G147" s="144">
        <v>25</v>
      </c>
      <c r="H147" s="7">
        <v>3.5</v>
      </c>
      <c r="I147" s="8">
        <f t="shared" si="8"/>
        <v>87.5</v>
      </c>
      <c r="J147" s="8">
        <f t="shared" si="9"/>
        <v>6.1250000000000009</v>
      </c>
      <c r="K147" s="24">
        <f t="shared" si="11"/>
        <v>93.63000000000001</v>
      </c>
      <c r="L147" s="24">
        <f t="shared" si="10"/>
        <v>93.63000000000001</v>
      </c>
      <c r="M147" s="171"/>
    </row>
    <row r="148" spans="1:13" ht="24" customHeight="1" x14ac:dyDescent="0.4">
      <c r="A148" s="10">
        <v>144</v>
      </c>
      <c r="B148" s="3" t="s">
        <v>1457</v>
      </c>
      <c r="C148" s="5" t="s">
        <v>3094</v>
      </c>
      <c r="D148" s="5" t="s">
        <v>1458</v>
      </c>
      <c r="E148" s="3" t="s">
        <v>18</v>
      </c>
      <c r="F148" s="7">
        <v>0</v>
      </c>
      <c r="G148" s="144">
        <v>10</v>
      </c>
      <c r="H148" s="7">
        <v>3.5</v>
      </c>
      <c r="I148" s="8">
        <f t="shared" si="8"/>
        <v>35</v>
      </c>
      <c r="J148" s="8">
        <f t="shared" si="9"/>
        <v>2.4500000000000002</v>
      </c>
      <c r="K148" s="24">
        <f t="shared" si="11"/>
        <v>37.450000000000003</v>
      </c>
      <c r="L148" s="24">
        <f t="shared" si="10"/>
        <v>37.450000000000003</v>
      </c>
      <c r="M148" s="171"/>
    </row>
    <row r="149" spans="1:13" ht="24" customHeight="1" x14ac:dyDescent="0.4">
      <c r="A149" s="10">
        <v>145</v>
      </c>
      <c r="B149" s="3" t="s">
        <v>1459</v>
      </c>
      <c r="C149" s="5" t="s">
        <v>1460</v>
      </c>
      <c r="D149" s="5" t="s">
        <v>1461</v>
      </c>
      <c r="E149" s="3" t="s">
        <v>3464</v>
      </c>
      <c r="F149" s="7">
        <v>378.26</v>
      </c>
      <c r="G149" s="144">
        <v>24</v>
      </c>
      <c r="H149" s="7">
        <v>3.5</v>
      </c>
      <c r="I149" s="8">
        <f t="shared" si="8"/>
        <v>84</v>
      </c>
      <c r="J149" s="8">
        <f t="shared" si="9"/>
        <v>5.8800000000000008</v>
      </c>
      <c r="K149" s="24">
        <f t="shared" si="11"/>
        <v>89.88</v>
      </c>
      <c r="L149" s="24">
        <f t="shared" si="10"/>
        <v>468.14</v>
      </c>
      <c r="M149" s="171"/>
    </row>
    <row r="150" spans="1:13" ht="24" customHeight="1" x14ac:dyDescent="0.4">
      <c r="A150" s="10">
        <v>146</v>
      </c>
      <c r="B150" s="3" t="s">
        <v>1462</v>
      </c>
      <c r="C150" s="5" t="s">
        <v>3095</v>
      </c>
      <c r="D150" s="5" t="s">
        <v>1463</v>
      </c>
      <c r="E150" s="3" t="s">
        <v>18</v>
      </c>
      <c r="F150" s="7">
        <v>0</v>
      </c>
      <c r="G150" s="144">
        <v>13</v>
      </c>
      <c r="H150" s="7">
        <v>3.5</v>
      </c>
      <c r="I150" s="8">
        <f t="shared" si="8"/>
        <v>45.5</v>
      </c>
      <c r="J150" s="8">
        <f t="shared" si="9"/>
        <v>3.1850000000000005</v>
      </c>
      <c r="K150" s="24">
        <f t="shared" si="11"/>
        <v>48.69</v>
      </c>
      <c r="L150" s="24">
        <f t="shared" si="10"/>
        <v>48.69</v>
      </c>
      <c r="M150" s="171"/>
    </row>
    <row r="151" spans="1:13" ht="24" customHeight="1" x14ac:dyDescent="0.4">
      <c r="A151" s="10">
        <v>147</v>
      </c>
      <c r="B151" s="3" t="s">
        <v>1464</v>
      </c>
      <c r="C151" s="5" t="s">
        <v>1465</v>
      </c>
      <c r="D151" s="5" t="s">
        <v>1466</v>
      </c>
      <c r="E151" s="3" t="s">
        <v>18</v>
      </c>
      <c r="F151" s="7">
        <v>0</v>
      </c>
      <c r="G151" s="144">
        <v>5</v>
      </c>
      <c r="H151" s="7">
        <v>3.5</v>
      </c>
      <c r="I151" s="8">
        <f t="shared" si="8"/>
        <v>17.5</v>
      </c>
      <c r="J151" s="8">
        <f t="shared" si="9"/>
        <v>1.2250000000000001</v>
      </c>
      <c r="K151" s="24">
        <f t="shared" si="11"/>
        <v>18.73</v>
      </c>
      <c r="L151" s="24">
        <f t="shared" si="10"/>
        <v>18.73</v>
      </c>
      <c r="M151" s="171"/>
    </row>
    <row r="152" spans="1:13" ht="24" customHeight="1" x14ac:dyDescent="0.4">
      <c r="A152" s="10">
        <v>148</v>
      </c>
      <c r="B152" s="3" t="s">
        <v>1467</v>
      </c>
      <c r="C152" s="5" t="s">
        <v>1468</v>
      </c>
      <c r="D152" s="5" t="s">
        <v>1469</v>
      </c>
      <c r="E152" s="3" t="s">
        <v>18</v>
      </c>
      <c r="F152" s="7">
        <v>0</v>
      </c>
      <c r="G152" s="144">
        <v>13</v>
      </c>
      <c r="H152" s="7">
        <v>3.5</v>
      </c>
      <c r="I152" s="8">
        <f t="shared" si="8"/>
        <v>45.5</v>
      </c>
      <c r="J152" s="8">
        <f t="shared" si="9"/>
        <v>3.1850000000000005</v>
      </c>
      <c r="K152" s="24">
        <f t="shared" si="11"/>
        <v>48.69</v>
      </c>
      <c r="L152" s="24">
        <f t="shared" si="10"/>
        <v>48.69</v>
      </c>
      <c r="M152" s="171"/>
    </row>
    <row r="153" spans="1:13" ht="24" customHeight="1" x14ac:dyDescent="0.4">
      <c r="A153" s="10">
        <v>149</v>
      </c>
      <c r="B153" s="3" t="s">
        <v>1470</v>
      </c>
      <c r="C153" s="5" t="s">
        <v>3096</v>
      </c>
      <c r="D153" s="5" t="s">
        <v>1471</v>
      </c>
      <c r="E153" s="3" t="s">
        <v>3472</v>
      </c>
      <c r="F153" s="7">
        <v>86.15</v>
      </c>
      <c r="G153" s="144">
        <v>8</v>
      </c>
      <c r="H153" s="7">
        <v>3.5</v>
      </c>
      <c r="I153" s="8">
        <f t="shared" si="8"/>
        <v>28</v>
      </c>
      <c r="J153" s="8">
        <f t="shared" si="9"/>
        <v>1.9600000000000002</v>
      </c>
      <c r="K153" s="24">
        <f t="shared" si="11"/>
        <v>29.96</v>
      </c>
      <c r="L153" s="24">
        <f t="shared" si="10"/>
        <v>116.11000000000001</v>
      </c>
      <c r="M153" s="171"/>
    </row>
    <row r="154" spans="1:13" ht="24" customHeight="1" x14ac:dyDescent="0.4">
      <c r="A154" s="10">
        <v>150</v>
      </c>
      <c r="B154" s="3" t="s">
        <v>1472</v>
      </c>
      <c r="C154" s="5" t="s">
        <v>1473</v>
      </c>
      <c r="D154" s="5" t="s">
        <v>1474</v>
      </c>
      <c r="E154" s="3" t="s">
        <v>3464</v>
      </c>
      <c r="F154" s="7">
        <v>363.27</v>
      </c>
      <c r="G154" s="144">
        <v>17</v>
      </c>
      <c r="H154" s="7">
        <v>3.5</v>
      </c>
      <c r="I154" s="8">
        <f t="shared" si="8"/>
        <v>59.5</v>
      </c>
      <c r="J154" s="8">
        <f t="shared" si="9"/>
        <v>4.165</v>
      </c>
      <c r="K154" s="24">
        <f t="shared" si="11"/>
        <v>63.669999999999995</v>
      </c>
      <c r="L154" s="24">
        <f t="shared" si="10"/>
        <v>426.94</v>
      </c>
      <c r="M154" s="171"/>
    </row>
    <row r="155" spans="1:13" ht="24" customHeight="1" x14ac:dyDescent="0.4">
      <c r="A155" s="10">
        <v>151</v>
      </c>
      <c r="B155" s="3" t="s">
        <v>1475</v>
      </c>
      <c r="C155" s="5" t="s">
        <v>1476</v>
      </c>
      <c r="D155" s="5" t="s">
        <v>1477</v>
      </c>
      <c r="E155" s="3" t="s">
        <v>18</v>
      </c>
      <c r="F155" s="7">
        <v>0</v>
      </c>
      <c r="G155" s="144">
        <v>15</v>
      </c>
      <c r="H155" s="7">
        <v>3.5</v>
      </c>
      <c r="I155" s="8">
        <f t="shared" si="8"/>
        <v>52.5</v>
      </c>
      <c r="J155" s="8">
        <f t="shared" si="9"/>
        <v>3.6750000000000003</v>
      </c>
      <c r="K155" s="24">
        <f t="shared" si="11"/>
        <v>56.18</v>
      </c>
      <c r="L155" s="24">
        <f t="shared" si="10"/>
        <v>56.18</v>
      </c>
      <c r="M155" s="171"/>
    </row>
    <row r="156" spans="1:13" ht="24" customHeight="1" x14ac:dyDescent="0.4">
      <c r="A156" s="10">
        <v>152</v>
      </c>
      <c r="B156" s="3" t="s">
        <v>1478</v>
      </c>
      <c r="C156" s="5" t="s">
        <v>1476</v>
      </c>
      <c r="D156" s="5" t="s">
        <v>1479</v>
      </c>
      <c r="E156" s="3" t="s">
        <v>18</v>
      </c>
      <c r="F156" s="7">
        <v>0</v>
      </c>
      <c r="G156" s="144">
        <v>21</v>
      </c>
      <c r="H156" s="7">
        <v>3.5</v>
      </c>
      <c r="I156" s="8">
        <f t="shared" si="8"/>
        <v>73.5</v>
      </c>
      <c r="J156" s="8">
        <f t="shared" si="9"/>
        <v>5.1450000000000005</v>
      </c>
      <c r="K156" s="24">
        <f t="shared" si="11"/>
        <v>78.650000000000006</v>
      </c>
      <c r="L156" s="24">
        <f t="shared" si="10"/>
        <v>78.650000000000006</v>
      </c>
      <c r="M156" s="171"/>
    </row>
    <row r="157" spans="1:13" ht="24" customHeight="1" x14ac:dyDescent="0.4">
      <c r="A157" s="10">
        <v>153</v>
      </c>
      <c r="B157" s="3" t="s">
        <v>1480</v>
      </c>
      <c r="C157" s="5" t="s">
        <v>1476</v>
      </c>
      <c r="D157" s="5" t="s">
        <v>1481</v>
      </c>
      <c r="E157" s="3" t="s">
        <v>18</v>
      </c>
      <c r="F157" s="7">
        <v>0</v>
      </c>
      <c r="G157" s="144">
        <v>58</v>
      </c>
      <c r="H157" s="7">
        <v>3.5</v>
      </c>
      <c r="I157" s="8">
        <f t="shared" si="8"/>
        <v>203</v>
      </c>
      <c r="J157" s="8">
        <f t="shared" si="9"/>
        <v>14.21</v>
      </c>
      <c r="K157" s="24">
        <f t="shared" si="11"/>
        <v>217.21</v>
      </c>
      <c r="L157" s="24">
        <f t="shared" si="10"/>
        <v>217.21</v>
      </c>
      <c r="M157" s="171"/>
    </row>
    <row r="158" spans="1:13" ht="24" customHeight="1" x14ac:dyDescent="0.4">
      <c r="A158" s="10">
        <v>154</v>
      </c>
      <c r="B158" s="3" t="s">
        <v>1482</v>
      </c>
      <c r="C158" s="5" t="s">
        <v>3078</v>
      </c>
      <c r="D158" s="5" t="s">
        <v>1483</v>
      </c>
      <c r="E158" s="3" t="s">
        <v>18</v>
      </c>
      <c r="F158" s="7">
        <v>0</v>
      </c>
      <c r="G158" s="144">
        <v>7</v>
      </c>
      <c r="H158" s="7">
        <v>3.5</v>
      </c>
      <c r="I158" s="8">
        <f t="shared" si="8"/>
        <v>24.5</v>
      </c>
      <c r="J158" s="8">
        <f t="shared" si="9"/>
        <v>1.7150000000000001</v>
      </c>
      <c r="K158" s="24">
        <f t="shared" si="11"/>
        <v>26.220000000000002</v>
      </c>
      <c r="L158" s="24">
        <f t="shared" si="10"/>
        <v>26.220000000000002</v>
      </c>
      <c r="M158" s="171"/>
    </row>
    <row r="159" spans="1:13" ht="24" customHeight="1" x14ac:dyDescent="0.4">
      <c r="A159" s="10">
        <v>155</v>
      </c>
      <c r="B159" s="3" t="s">
        <v>1484</v>
      </c>
      <c r="C159" s="5" t="s">
        <v>3097</v>
      </c>
      <c r="D159" s="5" t="s">
        <v>1485</v>
      </c>
      <c r="E159" s="3" t="s">
        <v>3464</v>
      </c>
      <c r="F159" s="7">
        <v>453.16</v>
      </c>
      <c r="G159" s="144">
        <v>19</v>
      </c>
      <c r="H159" s="7">
        <v>3.5</v>
      </c>
      <c r="I159" s="8">
        <f t="shared" si="8"/>
        <v>66.5</v>
      </c>
      <c r="J159" s="8">
        <f t="shared" si="9"/>
        <v>4.6550000000000002</v>
      </c>
      <c r="K159" s="24">
        <f t="shared" si="11"/>
        <v>71.160000000000011</v>
      </c>
      <c r="L159" s="24">
        <f t="shared" si="10"/>
        <v>524.32000000000005</v>
      </c>
      <c r="M159" s="171"/>
    </row>
    <row r="160" spans="1:13" ht="24" customHeight="1" x14ac:dyDescent="0.4">
      <c r="A160" s="10">
        <v>156</v>
      </c>
      <c r="B160" s="3" t="s">
        <v>1486</v>
      </c>
      <c r="C160" s="5" t="s">
        <v>3080</v>
      </c>
      <c r="D160" s="5" t="s">
        <v>1487</v>
      </c>
      <c r="E160" s="3" t="s">
        <v>18</v>
      </c>
      <c r="F160" s="7">
        <v>0</v>
      </c>
      <c r="G160" s="144">
        <v>3</v>
      </c>
      <c r="H160" s="7">
        <v>3.5</v>
      </c>
      <c r="I160" s="8">
        <f t="shared" si="8"/>
        <v>10.5</v>
      </c>
      <c r="J160" s="8">
        <f t="shared" si="9"/>
        <v>0.7350000000000001</v>
      </c>
      <c r="K160" s="24">
        <f t="shared" si="11"/>
        <v>11.24</v>
      </c>
      <c r="L160" s="24">
        <f t="shared" si="10"/>
        <v>11.24</v>
      </c>
      <c r="M160" s="171"/>
    </row>
    <row r="161" spans="1:13" ht="24" customHeight="1" x14ac:dyDescent="0.4">
      <c r="A161" s="10">
        <v>157</v>
      </c>
      <c r="B161" s="3" t="s">
        <v>1488</v>
      </c>
      <c r="C161" s="5" t="s">
        <v>1489</v>
      </c>
      <c r="D161" s="5" t="s">
        <v>1490</v>
      </c>
      <c r="E161" s="3" t="s">
        <v>3471</v>
      </c>
      <c r="F161" s="7">
        <v>655.38</v>
      </c>
      <c r="G161" s="144">
        <v>110</v>
      </c>
      <c r="H161" s="7">
        <v>3.5</v>
      </c>
      <c r="I161" s="8">
        <f t="shared" si="8"/>
        <v>385</v>
      </c>
      <c r="J161" s="8">
        <f t="shared" si="9"/>
        <v>26.950000000000003</v>
      </c>
      <c r="K161" s="24">
        <f t="shared" si="11"/>
        <v>411.95</v>
      </c>
      <c r="L161" s="24">
        <f t="shared" si="10"/>
        <v>1067.33</v>
      </c>
      <c r="M161" s="171"/>
    </row>
    <row r="162" spans="1:13" ht="24" customHeight="1" x14ac:dyDescent="0.4">
      <c r="A162" s="10">
        <v>158</v>
      </c>
      <c r="B162" s="3" t="s">
        <v>1491</v>
      </c>
      <c r="C162" s="5" t="s">
        <v>1492</v>
      </c>
      <c r="D162" s="5" t="s">
        <v>1493</v>
      </c>
      <c r="E162" s="3" t="s">
        <v>18</v>
      </c>
      <c r="F162" s="7">
        <v>0</v>
      </c>
      <c r="G162" s="144">
        <v>13</v>
      </c>
      <c r="H162" s="7">
        <v>3.5</v>
      </c>
      <c r="I162" s="8">
        <f t="shared" si="8"/>
        <v>45.5</v>
      </c>
      <c r="J162" s="8">
        <f t="shared" si="9"/>
        <v>3.1850000000000005</v>
      </c>
      <c r="K162" s="24">
        <f t="shared" si="11"/>
        <v>48.69</v>
      </c>
      <c r="L162" s="24">
        <f t="shared" si="10"/>
        <v>48.69</v>
      </c>
      <c r="M162" s="171"/>
    </row>
    <row r="163" spans="1:13" ht="24" customHeight="1" x14ac:dyDescent="0.4">
      <c r="A163" s="10">
        <v>159</v>
      </c>
      <c r="B163" s="3" t="s">
        <v>1494</v>
      </c>
      <c r="C163" s="5" t="s">
        <v>1495</v>
      </c>
      <c r="D163" s="5" t="s">
        <v>1496</v>
      </c>
      <c r="E163" s="3" t="s">
        <v>18</v>
      </c>
      <c r="F163" s="7">
        <v>0</v>
      </c>
      <c r="G163" s="144">
        <v>18</v>
      </c>
      <c r="H163" s="7">
        <v>3.5</v>
      </c>
      <c r="I163" s="8">
        <f t="shared" si="8"/>
        <v>63</v>
      </c>
      <c r="J163" s="8">
        <f t="shared" si="9"/>
        <v>4.41</v>
      </c>
      <c r="K163" s="24">
        <f t="shared" si="11"/>
        <v>67.41</v>
      </c>
      <c r="L163" s="24">
        <f t="shared" si="10"/>
        <v>67.41</v>
      </c>
      <c r="M163" s="171"/>
    </row>
    <row r="164" spans="1:13" ht="24" customHeight="1" x14ac:dyDescent="0.4">
      <c r="A164" s="10">
        <v>160</v>
      </c>
      <c r="B164" s="3" t="s">
        <v>1415</v>
      </c>
      <c r="C164" s="5" t="s">
        <v>1413</v>
      </c>
      <c r="D164" s="5" t="s">
        <v>1416</v>
      </c>
      <c r="E164" s="3" t="s">
        <v>3464</v>
      </c>
      <c r="F164" s="7">
        <v>344.56</v>
      </c>
      <c r="G164" s="144">
        <v>9</v>
      </c>
      <c r="H164" s="7">
        <v>3.5</v>
      </c>
      <c r="I164" s="8">
        <f t="shared" si="8"/>
        <v>31.5</v>
      </c>
      <c r="J164" s="8">
        <f t="shared" si="9"/>
        <v>2.2050000000000001</v>
      </c>
      <c r="K164" s="24">
        <f t="shared" si="11"/>
        <v>33.71</v>
      </c>
      <c r="L164" s="24">
        <f t="shared" si="10"/>
        <v>378.27</v>
      </c>
      <c r="M164" s="171"/>
    </row>
    <row r="165" spans="1:13" ht="24" customHeight="1" x14ac:dyDescent="0.4">
      <c r="A165" s="10">
        <v>161</v>
      </c>
      <c r="B165" s="3" t="s">
        <v>1417</v>
      </c>
      <c r="C165" s="5" t="s">
        <v>1418</v>
      </c>
      <c r="D165" s="5" t="s">
        <v>1419</v>
      </c>
      <c r="E165" s="3" t="s">
        <v>3067</v>
      </c>
      <c r="F165" s="7">
        <v>82.4</v>
      </c>
      <c r="G165" s="144">
        <v>1</v>
      </c>
      <c r="H165" s="7">
        <v>3.5</v>
      </c>
      <c r="I165" s="8">
        <f t="shared" si="8"/>
        <v>3.5</v>
      </c>
      <c r="J165" s="8">
        <f t="shared" si="9"/>
        <v>0.24500000000000002</v>
      </c>
      <c r="K165" s="24">
        <f t="shared" si="11"/>
        <v>3.75</v>
      </c>
      <c r="L165" s="24">
        <f t="shared" si="10"/>
        <v>86.15</v>
      </c>
      <c r="M165" s="171"/>
    </row>
    <row r="166" spans="1:13" ht="24" customHeight="1" x14ac:dyDescent="0.4">
      <c r="A166" s="10">
        <v>162</v>
      </c>
      <c r="B166" s="3" t="s">
        <v>1420</v>
      </c>
      <c r="C166" s="5" t="s">
        <v>1421</v>
      </c>
      <c r="D166" s="5" t="s">
        <v>1422</v>
      </c>
      <c r="E166" s="3" t="s">
        <v>3073</v>
      </c>
      <c r="F166" s="7">
        <v>164.79</v>
      </c>
      <c r="G166" s="144">
        <v>1</v>
      </c>
      <c r="H166" s="7">
        <v>3.5</v>
      </c>
      <c r="I166" s="8">
        <f t="shared" si="8"/>
        <v>3.5</v>
      </c>
      <c r="J166" s="8">
        <f t="shared" si="9"/>
        <v>0.24500000000000002</v>
      </c>
      <c r="K166" s="24">
        <f t="shared" si="11"/>
        <v>3.75</v>
      </c>
      <c r="L166" s="24">
        <f t="shared" si="10"/>
        <v>168.54</v>
      </c>
      <c r="M166" s="171"/>
    </row>
    <row r="167" spans="1:13" ht="24" customHeight="1" x14ac:dyDescent="0.4">
      <c r="A167" s="10">
        <v>163</v>
      </c>
      <c r="B167" s="3" t="s">
        <v>1423</v>
      </c>
      <c r="C167" s="5" t="s">
        <v>1421</v>
      </c>
      <c r="D167" s="5" t="s">
        <v>1424</v>
      </c>
      <c r="E167" s="3" t="s">
        <v>3465</v>
      </c>
      <c r="F167" s="7">
        <v>74.900000000000006</v>
      </c>
      <c r="G167" s="144">
        <v>25</v>
      </c>
      <c r="H167" s="7">
        <v>3.5</v>
      </c>
      <c r="I167" s="8">
        <f t="shared" si="8"/>
        <v>87.5</v>
      </c>
      <c r="J167" s="8">
        <f t="shared" si="9"/>
        <v>6.1250000000000009</v>
      </c>
      <c r="K167" s="24">
        <f t="shared" si="11"/>
        <v>93.63000000000001</v>
      </c>
      <c r="L167" s="24">
        <f t="shared" si="10"/>
        <v>168.53000000000003</v>
      </c>
      <c r="M167" s="171"/>
    </row>
    <row r="168" spans="1:13" ht="24" customHeight="1" x14ac:dyDescent="0.4">
      <c r="A168" s="10">
        <v>164</v>
      </c>
      <c r="B168" s="3" t="s">
        <v>1425</v>
      </c>
      <c r="C168" s="5" t="s">
        <v>3517</v>
      </c>
      <c r="D168" s="5" t="s">
        <v>1426</v>
      </c>
      <c r="E168" s="3" t="s">
        <v>18</v>
      </c>
      <c r="F168" s="7">
        <v>0</v>
      </c>
      <c r="G168" s="144">
        <v>5</v>
      </c>
      <c r="H168" s="7">
        <v>3.5</v>
      </c>
      <c r="I168" s="8">
        <f t="shared" si="8"/>
        <v>17.5</v>
      </c>
      <c r="J168" s="8">
        <f t="shared" si="9"/>
        <v>1.2250000000000001</v>
      </c>
      <c r="K168" s="24">
        <f t="shared" si="11"/>
        <v>18.73</v>
      </c>
      <c r="L168" s="24">
        <f t="shared" si="10"/>
        <v>18.73</v>
      </c>
      <c r="M168" s="171"/>
    </row>
    <row r="169" spans="1:13" ht="24" customHeight="1" x14ac:dyDescent="0.4">
      <c r="A169" s="10">
        <v>165</v>
      </c>
      <c r="B169" s="3" t="s">
        <v>1427</v>
      </c>
      <c r="C169" s="5" t="s">
        <v>2202</v>
      </c>
      <c r="D169" s="5" t="s">
        <v>1428</v>
      </c>
      <c r="E169" s="3" t="s">
        <v>18</v>
      </c>
      <c r="F169" s="7">
        <v>0</v>
      </c>
      <c r="G169" s="144">
        <v>14</v>
      </c>
      <c r="H169" s="7">
        <v>3.5</v>
      </c>
      <c r="I169" s="8">
        <f t="shared" si="8"/>
        <v>49</v>
      </c>
      <c r="J169" s="8">
        <f t="shared" si="9"/>
        <v>3.43</v>
      </c>
      <c r="K169" s="24">
        <f t="shared" si="11"/>
        <v>52.43</v>
      </c>
      <c r="L169" s="24">
        <f t="shared" si="10"/>
        <v>52.43</v>
      </c>
      <c r="M169" s="171"/>
    </row>
    <row r="170" spans="1:13" ht="24" customHeight="1" x14ac:dyDescent="0.4">
      <c r="A170" s="10">
        <v>166</v>
      </c>
      <c r="B170" s="3" t="s">
        <v>1429</v>
      </c>
      <c r="C170" s="5" t="s">
        <v>3082</v>
      </c>
      <c r="D170" s="5" t="s">
        <v>1430</v>
      </c>
      <c r="E170" s="3" t="s">
        <v>18</v>
      </c>
      <c r="F170" s="7">
        <v>0</v>
      </c>
      <c r="G170" s="144">
        <v>18</v>
      </c>
      <c r="H170" s="7">
        <v>3.5</v>
      </c>
      <c r="I170" s="8">
        <f t="shared" si="8"/>
        <v>63</v>
      </c>
      <c r="J170" s="8">
        <f t="shared" si="9"/>
        <v>4.41</v>
      </c>
      <c r="K170" s="24">
        <f t="shared" si="11"/>
        <v>67.41</v>
      </c>
      <c r="L170" s="24">
        <f t="shared" si="10"/>
        <v>67.41</v>
      </c>
      <c r="M170" s="171"/>
    </row>
    <row r="171" spans="1:13" ht="24" customHeight="1" x14ac:dyDescent="0.4">
      <c r="A171" s="10">
        <v>167</v>
      </c>
      <c r="B171" s="3" t="s">
        <v>1431</v>
      </c>
      <c r="C171" s="5" t="s">
        <v>2203</v>
      </c>
      <c r="D171" s="5" t="s">
        <v>1432</v>
      </c>
      <c r="E171" s="3" t="s">
        <v>18</v>
      </c>
      <c r="F171" s="7">
        <v>0</v>
      </c>
      <c r="G171" s="144">
        <v>11</v>
      </c>
      <c r="H171" s="7">
        <v>3.5</v>
      </c>
      <c r="I171" s="8">
        <f t="shared" si="8"/>
        <v>38.5</v>
      </c>
      <c r="J171" s="8">
        <f t="shared" si="9"/>
        <v>2.6950000000000003</v>
      </c>
      <c r="K171" s="24">
        <f t="shared" si="11"/>
        <v>41.199999999999996</v>
      </c>
      <c r="L171" s="24">
        <f t="shared" si="10"/>
        <v>41.199999999999996</v>
      </c>
      <c r="M171" s="171"/>
    </row>
    <row r="172" spans="1:13" ht="24" customHeight="1" x14ac:dyDescent="0.4">
      <c r="A172" s="10">
        <v>168</v>
      </c>
      <c r="B172" s="3" t="s">
        <v>1407</v>
      </c>
      <c r="C172" s="5" t="s">
        <v>2236</v>
      </c>
      <c r="D172" s="5" t="s">
        <v>1408</v>
      </c>
      <c r="E172" s="3" t="s">
        <v>3464</v>
      </c>
      <c r="F172" s="7">
        <v>1295.79</v>
      </c>
      <c r="G172" s="144">
        <v>51</v>
      </c>
      <c r="H172" s="7">
        <v>3.5</v>
      </c>
      <c r="I172" s="8">
        <f t="shared" si="8"/>
        <v>178.5</v>
      </c>
      <c r="J172" s="8">
        <f t="shared" si="9"/>
        <v>12.495000000000001</v>
      </c>
      <c r="K172" s="24">
        <f t="shared" si="11"/>
        <v>191</v>
      </c>
      <c r="L172" s="24">
        <f t="shared" si="10"/>
        <v>1486.79</v>
      </c>
      <c r="M172" s="171"/>
    </row>
    <row r="173" spans="1:13" ht="24" customHeight="1" x14ac:dyDescent="0.4">
      <c r="A173" s="10">
        <v>169</v>
      </c>
      <c r="B173" s="3" t="s">
        <v>1433</v>
      </c>
      <c r="C173" s="5" t="s">
        <v>3088</v>
      </c>
      <c r="D173" s="5" t="s">
        <v>1434</v>
      </c>
      <c r="E173" s="3" t="s">
        <v>3464</v>
      </c>
      <c r="F173" s="7">
        <v>202.24</v>
      </c>
      <c r="G173" s="144">
        <v>8</v>
      </c>
      <c r="H173" s="7">
        <v>3.5</v>
      </c>
      <c r="I173" s="8">
        <f t="shared" si="8"/>
        <v>28</v>
      </c>
      <c r="J173" s="8">
        <f t="shared" si="9"/>
        <v>1.9600000000000002</v>
      </c>
      <c r="K173" s="24">
        <f t="shared" si="11"/>
        <v>29.96</v>
      </c>
      <c r="L173" s="24">
        <f t="shared" si="10"/>
        <v>232.20000000000002</v>
      </c>
      <c r="M173" s="171"/>
    </row>
    <row r="174" spans="1:13" ht="24" customHeight="1" x14ac:dyDescent="0.4">
      <c r="A174" s="10">
        <v>170</v>
      </c>
      <c r="B174" s="3" t="s">
        <v>1435</v>
      </c>
      <c r="C174" s="5" t="s">
        <v>3079</v>
      </c>
      <c r="D174" s="5" t="s">
        <v>1436</v>
      </c>
      <c r="E174" s="3" t="s">
        <v>18</v>
      </c>
      <c r="F174" s="7">
        <v>0</v>
      </c>
      <c r="G174" s="144">
        <v>20</v>
      </c>
      <c r="H174" s="7">
        <v>3.5</v>
      </c>
      <c r="I174" s="8">
        <f t="shared" si="8"/>
        <v>70</v>
      </c>
      <c r="J174" s="8">
        <f t="shared" si="9"/>
        <v>4.9000000000000004</v>
      </c>
      <c r="K174" s="24">
        <f t="shared" si="11"/>
        <v>74.900000000000006</v>
      </c>
      <c r="L174" s="24">
        <f t="shared" si="10"/>
        <v>74.900000000000006</v>
      </c>
      <c r="M174" s="171"/>
    </row>
    <row r="175" spans="1:13" ht="24" customHeight="1" x14ac:dyDescent="0.4">
      <c r="A175" s="10">
        <v>171</v>
      </c>
      <c r="B175" s="3" t="s">
        <v>1439</v>
      </c>
      <c r="C175" s="5" t="s">
        <v>3083</v>
      </c>
      <c r="D175" s="5" t="s">
        <v>1440</v>
      </c>
      <c r="E175" s="3" t="s">
        <v>18</v>
      </c>
      <c r="F175" s="7">
        <v>0</v>
      </c>
      <c r="G175" s="144">
        <v>9</v>
      </c>
      <c r="H175" s="7">
        <v>3.5</v>
      </c>
      <c r="I175" s="8">
        <f t="shared" si="8"/>
        <v>31.5</v>
      </c>
      <c r="J175" s="8">
        <f t="shared" si="9"/>
        <v>2.2050000000000001</v>
      </c>
      <c r="K175" s="24">
        <f t="shared" si="11"/>
        <v>33.71</v>
      </c>
      <c r="L175" s="24">
        <f t="shared" si="10"/>
        <v>33.71</v>
      </c>
      <c r="M175" s="171"/>
    </row>
    <row r="176" spans="1:13" ht="24" customHeight="1" x14ac:dyDescent="0.4">
      <c r="A176" s="10">
        <v>172</v>
      </c>
      <c r="B176" s="3" t="s">
        <v>1437</v>
      </c>
      <c r="C176" s="5" t="s">
        <v>3089</v>
      </c>
      <c r="D176" s="5" t="s">
        <v>1438</v>
      </c>
      <c r="E176" s="3" t="s">
        <v>18</v>
      </c>
      <c r="F176" s="7">
        <v>0</v>
      </c>
      <c r="G176" s="144">
        <v>6</v>
      </c>
      <c r="H176" s="7">
        <v>3.5</v>
      </c>
      <c r="I176" s="8">
        <f t="shared" si="8"/>
        <v>21</v>
      </c>
      <c r="J176" s="8">
        <f t="shared" si="9"/>
        <v>1.4700000000000002</v>
      </c>
      <c r="K176" s="24">
        <f t="shared" si="11"/>
        <v>22.47</v>
      </c>
      <c r="L176" s="24">
        <f t="shared" si="10"/>
        <v>22.47</v>
      </c>
      <c r="M176" s="171"/>
    </row>
    <row r="177" spans="1:13" ht="24" customHeight="1" x14ac:dyDescent="0.4">
      <c r="A177" s="10">
        <v>173</v>
      </c>
      <c r="B177" s="3" t="s">
        <v>1443</v>
      </c>
      <c r="C177" s="5" t="s">
        <v>3091</v>
      </c>
      <c r="D177" s="5" t="s">
        <v>1444</v>
      </c>
      <c r="E177" s="3" t="s">
        <v>3464</v>
      </c>
      <c r="F177" s="7">
        <v>1793.86</v>
      </c>
      <c r="G177" s="144">
        <v>79</v>
      </c>
      <c r="H177" s="7">
        <v>3.5</v>
      </c>
      <c r="I177" s="8">
        <f t="shared" si="8"/>
        <v>276.5</v>
      </c>
      <c r="J177" s="8">
        <f t="shared" si="9"/>
        <v>19.355</v>
      </c>
      <c r="K177" s="24">
        <f t="shared" si="11"/>
        <v>295.86</v>
      </c>
      <c r="L177" s="24">
        <f t="shared" si="10"/>
        <v>2089.7199999999998</v>
      </c>
      <c r="M177" s="171"/>
    </row>
    <row r="178" spans="1:13" ht="24" customHeight="1" x14ac:dyDescent="0.4">
      <c r="A178" s="10">
        <v>174</v>
      </c>
      <c r="B178" s="3" t="s">
        <v>1441</v>
      </c>
      <c r="C178" s="5" t="s">
        <v>3090</v>
      </c>
      <c r="D178" s="5" t="s">
        <v>1442</v>
      </c>
      <c r="E178" s="3" t="s">
        <v>3464</v>
      </c>
      <c r="F178" s="7">
        <v>101.12</v>
      </c>
      <c r="G178" s="144">
        <v>2</v>
      </c>
      <c r="H178" s="7">
        <v>3.5</v>
      </c>
      <c r="I178" s="8">
        <f t="shared" si="8"/>
        <v>7</v>
      </c>
      <c r="J178" s="8">
        <f t="shared" si="9"/>
        <v>0.49000000000000005</v>
      </c>
      <c r="K178" s="24">
        <f t="shared" si="11"/>
        <v>7.49</v>
      </c>
      <c r="L178" s="24">
        <f t="shared" si="10"/>
        <v>108.61</v>
      </c>
      <c r="M178" s="171"/>
    </row>
    <row r="179" spans="1:13" ht="24" customHeight="1" x14ac:dyDescent="0.4">
      <c r="A179" s="10">
        <v>175</v>
      </c>
      <c r="B179" s="3" t="s">
        <v>2550</v>
      </c>
      <c r="C179" s="5" t="s">
        <v>2919</v>
      </c>
      <c r="D179" s="5" t="s">
        <v>2920</v>
      </c>
      <c r="E179" s="3" t="s">
        <v>3471</v>
      </c>
      <c r="F179" s="7">
        <v>677.85</v>
      </c>
      <c r="G179" s="144">
        <v>81</v>
      </c>
      <c r="H179" s="7">
        <v>3.5</v>
      </c>
      <c r="I179" s="8">
        <f t="shared" si="8"/>
        <v>283.5</v>
      </c>
      <c r="J179" s="8">
        <f t="shared" si="9"/>
        <v>19.845000000000002</v>
      </c>
      <c r="K179" s="24">
        <f t="shared" si="11"/>
        <v>303.34999999999997</v>
      </c>
      <c r="L179" s="24">
        <f t="shared" si="10"/>
        <v>981.2</v>
      </c>
      <c r="M179" s="171"/>
    </row>
    <row r="180" spans="1:13" ht="24" customHeight="1" x14ac:dyDescent="0.4">
      <c r="A180" s="10">
        <v>176</v>
      </c>
      <c r="B180" s="3" t="s">
        <v>1446</v>
      </c>
      <c r="C180" s="5" t="s">
        <v>3081</v>
      </c>
      <c r="D180" s="5" t="s">
        <v>1447</v>
      </c>
      <c r="E180" s="3" t="s">
        <v>18</v>
      </c>
      <c r="F180" s="7">
        <v>0</v>
      </c>
      <c r="G180" s="144">
        <v>19</v>
      </c>
      <c r="H180" s="7">
        <v>3.5</v>
      </c>
      <c r="I180" s="8">
        <f t="shared" si="8"/>
        <v>66.5</v>
      </c>
      <c r="J180" s="8">
        <f t="shared" si="9"/>
        <v>4.6550000000000002</v>
      </c>
      <c r="K180" s="24">
        <f t="shared" si="11"/>
        <v>71.160000000000011</v>
      </c>
      <c r="L180" s="24">
        <f t="shared" si="10"/>
        <v>71.160000000000011</v>
      </c>
      <c r="M180" s="171"/>
    </row>
    <row r="181" spans="1:13" ht="24" customHeight="1" x14ac:dyDescent="0.4">
      <c r="A181" s="10">
        <v>177</v>
      </c>
      <c r="B181" s="3" t="s">
        <v>1448</v>
      </c>
      <c r="C181" s="5" t="s">
        <v>3092</v>
      </c>
      <c r="D181" s="5" t="s">
        <v>1449</v>
      </c>
      <c r="E181" s="3" t="s">
        <v>3464</v>
      </c>
      <c r="F181" s="7">
        <v>1071.0899999999999</v>
      </c>
      <c r="G181" s="144">
        <v>31</v>
      </c>
      <c r="H181" s="7">
        <v>3.5</v>
      </c>
      <c r="I181" s="8">
        <f t="shared" si="8"/>
        <v>108.5</v>
      </c>
      <c r="J181" s="8">
        <f t="shared" si="9"/>
        <v>7.5950000000000006</v>
      </c>
      <c r="K181" s="24">
        <f t="shared" si="11"/>
        <v>116.10000000000001</v>
      </c>
      <c r="L181" s="24">
        <f t="shared" si="10"/>
        <v>1187.1899999999998</v>
      </c>
      <c r="M181" s="171"/>
    </row>
    <row r="182" spans="1:13" ht="24" customHeight="1" x14ac:dyDescent="0.4">
      <c r="A182" s="10">
        <v>178</v>
      </c>
      <c r="B182" s="3" t="s">
        <v>1386</v>
      </c>
      <c r="C182" s="5" t="s">
        <v>1363</v>
      </c>
      <c r="D182" s="5" t="s">
        <v>1387</v>
      </c>
      <c r="E182" s="3" t="s">
        <v>3464</v>
      </c>
      <c r="F182" s="7">
        <v>460.65</v>
      </c>
      <c r="G182" s="144">
        <v>21</v>
      </c>
      <c r="H182" s="7">
        <v>3.5</v>
      </c>
      <c r="I182" s="8">
        <f t="shared" si="8"/>
        <v>73.5</v>
      </c>
      <c r="J182" s="8">
        <f t="shared" si="9"/>
        <v>5.1450000000000005</v>
      </c>
      <c r="K182" s="24">
        <f t="shared" si="11"/>
        <v>78.650000000000006</v>
      </c>
      <c r="L182" s="24">
        <f t="shared" si="10"/>
        <v>539.29999999999995</v>
      </c>
      <c r="M182" s="171"/>
    </row>
    <row r="183" spans="1:13" ht="24" customHeight="1" x14ac:dyDescent="0.4">
      <c r="A183" s="10">
        <v>179</v>
      </c>
      <c r="B183" s="3" t="s">
        <v>1383</v>
      </c>
      <c r="C183" s="5" t="s">
        <v>1384</v>
      </c>
      <c r="D183" s="5" t="s">
        <v>1385</v>
      </c>
      <c r="E183" s="3" t="s">
        <v>3464</v>
      </c>
      <c r="F183" s="7">
        <v>116.11</v>
      </c>
      <c r="G183" s="144">
        <v>27</v>
      </c>
      <c r="H183" s="7">
        <v>3.5</v>
      </c>
      <c r="I183" s="8">
        <f t="shared" si="8"/>
        <v>94.5</v>
      </c>
      <c r="J183" s="8">
        <f t="shared" si="9"/>
        <v>6.6150000000000002</v>
      </c>
      <c r="K183" s="24">
        <f t="shared" si="11"/>
        <v>101.12</v>
      </c>
      <c r="L183" s="24">
        <f t="shared" si="10"/>
        <v>217.23000000000002</v>
      </c>
      <c r="M183" s="171"/>
    </row>
    <row r="184" spans="1:13" ht="24" customHeight="1" x14ac:dyDescent="0.4">
      <c r="A184" s="10">
        <v>180</v>
      </c>
      <c r="B184" s="3" t="s">
        <v>1388</v>
      </c>
      <c r="C184" s="5" t="s">
        <v>1370</v>
      </c>
      <c r="D184" s="5" t="s">
        <v>1389</v>
      </c>
      <c r="E184" s="3" t="s">
        <v>3464</v>
      </c>
      <c r="F184" s="7">
        <v>191.01</v>
      </c>
      <c r="G184" s="144">
        <v>10</v>
      </c>
      <c r="H184" s="7">
        <v>3.5</v>
      </c>
      <c r="I184" s="8">
        <f t="shared" si="8"/>
        <v>35</v>
      </c>
      <c r="J184" s="8">
        <f t="shared" si="9"/>
        <v>2.4500000000000002</v>
      </c>
      <c r="K184" s="24">
        <f t="shared" si="11"/>
        <v>37.450000000000003</v>
      </c>
      <c r="L184" s="24">
        <f t="shared" si="10"/>
        <v>228.45999999999998</v>
      </c>
      <c r="M184" s="171"/>
    </row>
    <row r="185" spans="1:13" ht="24" customHeight="1" x14ac:dyDescent="0.4">
      <c r="A185" s="10">
        <v>181</v>
      </c>
      <c r="B185" s="3" t="s">
        <v>1377</v>
      </c>
      <c r="C185" s="5" t="s">
        <v>1370</v>
      </c>
      <c r="D185" s="5" t="s">
        <v>1378</v>
      </c>
      <c r="E185" s="3" t="s">
        <v>3464</v>
      </c>
      <c r="F185" s="7">
        <v>247.19</v>
      </c>
      <c r="G185" s="144">
        <v>7</v>
      </c>
      <c r="H185" s="7">
        <v>3.5</v>
      </c>
      <c r="I185" s="8">
        <f t="shared" si="8"/>
        <v>24.5</v>
      </c>
      <c r="J185" s="8">
        <f t="shared" si="9"/>
        <v>1.7150000000000001</v>
      </c>
      <c r="K185" s="24">
        <f t="shared" si="11"/>
        <v>26.220000000000002</v>
      </c>
      <c r="L185" s="24">
        <f t="shared" si="10"/>
        <v>273.41000000000003</v>
      </c>
      <c r="M185" s="171"/>
    </row>
    <row r="186" spans="1:13" ht="24" customHeight="1" x14ac:dyDescent="0.4">
      <c r="A186" s="10">
        <v>182</v>
      </c>
      <c r="B186" s="3" t="s">
        <v>1381</v>
      </c>
      <c r="C186" s="5" t="s">
        <v>1363</v>
      </c>
      <c r="D186" s="5" t="s">
        <v>1382</v>
      </c>
      <c r="E186" s="3" t="s">
        <v>3464</v>
      </c>
      <c r="F186" s="7">
        <v>479.37</v>
      </c>
      <c r="G186" s="144">
        <v>39</v>
      </c>
      <c r="H186" s="7">
        <v>3.5</v>
      </c>
      <c r="I186" s="8">
        <f t="shared" si="8"/>
        <v>136.5</v>
      </c>
      <c r="J186" s="8">
        <f t="shared" si="9"/>
        <v>9.5550000000000015</v>
      </c>
      <c r="K186" s="24">
        <f t="shared" si="11"/>
        <v>146.06</v>
      </c>
      <c r="L186" s="24">
        <f t="shared" si="10"/>
        <v>625.43000000000006</v>
      </c>
      <c r="M186" s="171"/>
    </row>
    <row r="187" spans="1:13" ht="24" customHeight="1" x14ac:dyDescent="0.4">
      <c r="A187" s="10">
        <v>183</v>
      </c>
      <c r="B187" s="3" t="s">
        <v>1379</v>
      </c>
      <c r="C187" s="5" t="s">
        <v>1363</v>
      </c>
      <c r="D187" s="5" t="s">
        <v>1380</v>
      </c>
      <c r="E187" s="3" t="s">
        <v>3464</v>
      </c>
      <c r="F187" s="7">
        <v>333.32</v>
      </c>
      <c r="G187" s="144">
        <v>17</v>
      </c>
      <c r="H187" s="7">
        <v>3.5</v>
      </c>
      <c r="I187" s="8">
        <f t="shared" si="8"/>
        <v>59.5</v>
      </c>
      <c r="J187" s="8">
        <f t="shared" si="9"/>
        <v>4.165</v>
      </c>
      <c r="K187" s="24">
        <f t="shared" si="11"/>
        <v>63.669999999999995</v>
      </c>
      <c r="L187" s="24">
        <f t="shared" si="10"/>
        <v>396.99</v>
      </c>
      <c r="M187" s="171"/>
    </row>
    <row r="188" spans="1:13" ht="24" customHeight="1" x14ac:dyDescent="0.4">
      <c r="A188" s="10">
        <v>184</v>
      </c>
      <c r="B188" s="3" t="s">
        <v>1375</v>
      </c>
      <c r="C188" s="5" t="s">
        <v>1363</v>
      </c>
      <c r="D188" s="5" t="s">
        <v>1376</v>
      </c>
      <c r="E188" s="3" t="s">
        <v>3464</v>
      </c>
      <c r="F188" s="7">
        <v>273.39999999999998</v>
      </c>
      <c r="G188" s="144">
        <v>11</v>
      </c>
      <c r="H188" s="7">
        <v>3.5</v>
      </c>
      <c r="I188" s="8">
        <f t="shared" si="8"/>
        <v>38.5</v>
      </c>
      <c r="J188" s="8">
        <f t="shared" si="9"/>
        <v>2.6950000000000003</v>
      </c>
      <c r="K188" s="24">
        <f t="shared" si="11"/>
        <v>41.199999999999996</v>
      </c>
      <c r="L188" s="24">
        <f t="shared" si="10"/>
        <v>314.59999999999997</v>
      </c>
      <c r="M188" s="171"/>
    </row>
    <row r="189" spans="1:13" ht="24" customHeight="1" x14ac:dyDescent="0.4">
      <c r="A189" s="10">
        <v>185</v>
      </c>
      <c r="B189" s="3" t="s">
        <v>1373</v>
      </c>
      <c r="C189" s="5" t="s">
        <v>1363</v>
      </c>
      <c r="D189" s="5" t="s">
        <v>1374</v>
      </c>
      <c r="E189" s="3" t="s">
        <v>3464</v>
      </c>
      <c r="F189" s="7">
        <v>1655.3</v>
      </c>
      <c r="G189" s="144">
        <v>79</v>
      </c>
      <c r="H189" s="7">
        <v>3.5</v>
      </c>
      <c r="I189" s="8">
        <f t="shared" si="8"/>
        <v>276.5</v>
      </c>
      <c r="J189" s="8">
        <f t="shared" si="9"/>
        <v>19.355</v>
      </c>
      <c r="K189" s="24">
        <f t="shared" si="11"/>
        <v>295.86</v>
      </c>
      <c r="L189" s="24">
        <f t="shared" si="10"/>
        <v>1951.1599999999999</v>
      </c>
      <c r="M189" s="171"/>
    </row>
    <row r="190" spans="1:13" ht="24" customHeight="1" x14ac:dyDescent="0.4">
      <c r="A190" s="10">
        <v>186</v>
      </c>
      <c r="B190" s="3" t="s">
        <v>1371</v>
      </c>
      <c r="C190" s="5" t="s">
        <v>1363</v>
      </c>
      <c r="D190" s="5" t="s">
        <v>1372</v>
      </c>
      <c r="E190" s="3" t="s">
        <v>3464</v>
      </c>
      <c r="F190" s="7">
        <v>505.59</v>
      </c>
      <c r="G190" s="144">
        <v>53</v>
      </c>
      <c r="H190" s="7">
        <v>3.5</v>
      </c>
      <c r="I190" s="8">
        <f t="shared" si="8"/>
        <v>185.5</v>
      </c>
      <c r="J190" s="8">
        <f t="shared" si="9"/>
        <v>12.985000000000001</v>
      </c>
      <c r="K190" s="24">
        <f t="shared" si="11"/>
        <v>198.48999999999998</v>
      </c>
      <c r="L190" s="24">
        <f t="shared" si="10"/>
        <v>704.07999999999993</v>
      </c>
      <c r="M190" s="171"/>
    </row>
    <row r="191" spans="1:13" ht="24" customHeight="1" x14ac:dyDescent="0.4">
      <c r="A191" s="172">
        <v>187</v>
      </c>
      <c r="B191" s="3" t="s">
        <v>3862</v>
      </c>
      <c r="C191" s="5" t="s">
        <v>1363</v>
      </c>
      <c r="D191" s="5" t="s">
        <v>3863</v>
      </c>
      <c r="E191" s="3" t="s">
        <v>18</v>
      </c>
      <c r="F191" s="7">
        <v>0</v>
      </c>
      <c r="G191" s="144">
        <v>0</v>
      </c>
      <c r="H191" s="7">
        <v>3.5</v>
      </c>
      <c r="I191" s="8">
        <f t="shared" si="8"/>
        <v>0</v>
      </c>
      <c r="J191" s="8">
        <f t="shared" si="9"/>
        <v>0</v>
      </c>
      <c r="K191" s="24">
        <f t="shared" si="11"/>
        <v>0</v>
      </c>
      <c r="L191" s="24">
        <f t="shared" si="10"/>
        <v>0</v>
      </c>
      <c r="M191" s="171"/>
    </row>
    <row r="192" spans="1:13" ht="24" customHeight="1" x14ac:dyDescent="0.4">
      <c r="A192" s="10">
        <v>188</v>
      </c>
      <c r="B192" s="3" t="s">
        <v>1367</v>
      </c>
      <c r="C192" s="5" t="s">
        <v>1363</v>
      </c>
      <c r="D192" s="5" t="s">
        <v>1368</v>
      </c>
      <c r="E192" s="3" t="s">
        <v>3464</v>
      </c>
      <c r="F192" s="7">
        <v>232.21</v>
      </c>
      <c r="G192" s="144">
        <v>5</v>
      </c>
      <c r="H192" s="7">
        <v>3.5</v>
      </c>
      <c r="I192" s="8">
        <f t="shared" si="8"/>
        <v>17.5</v>
      </c>
      <c r="J192" s="8">
        <f t="shared" si="9"/>
        <v>1.2250000000000001</v>
      </c>
      <c r="K192" s="24">
        <f t="shared" si="11"/>
        <v>18.73</v>
      </c>
      <c r="L192" s="24">
        <f t="shared" si="10"/>
        <v>250.94</v>
      </c>
      <c r="M192" s="171"/>
    </row>
    <row r="193" spans="1:13" ht="24" customHeight="1" x14ac:dyDescent="0.4">
      <c r="A193" s="10">
        <v>189</v>
      </c>
      <c r="B193" s="3" t="s">
        <v>1369</v>
      </c>
      <c r="C193" s="5" t="s">
        <v>1370</v>
      </c>
      <c r="D193" s="5" t="s">
        <v>1368</v>
      </c>
      <c r="E193" s="3" t="s">
        <v>3464</v>
      </c>
      <c r="F193" s="7">
        <v>202.24</v>
      </c>
      <c r="G193" s="144">
        <v>11</v>
      </c>
      <c r="H193" s="7">
        <v>3.5</v>
      </c>
      <c r="I193" s="8">
        <f t="shared" si="8"/>
        <v>38.5</v>
      </c>
      <c r="J193" s="8">
        <f t="shared" si="9"/>
        <v>2.6950000000000003</v>
      </c>
      <c r="K193" s="24">
        <f t="shared" si="11"/>
        <v>41.199999999999996</v>
      </c>
      <c r="L193" s="24">
        <f t="shared" si="10"/>
        <v>243.44</v>
      </c>
      <c r="M193" s="171"/>
    </row>
    <row r="194" spans="1:13" ht="24" customHeight="1" x14ac:dyDescent="0.4">
      <c r="A194" s="10">
        <v>190</v>
      </c>
      <c r="B194" s="3" t="s">
        <v>1365</v>
      </c>
      <c r="C194" s="5" t="s">
        <v>1363</v>
      </c>
      <c r="D194" s="5" t="s">
        <v>1366</v>
      </c>
      <c r="E194" s="3" t="s">
        <v>3466</v>
      </c>
      <c r="F194" s="7">
        <v>243.44</v>
      </c>
      <c r="G194" s="144">
        <v>14</v>
      </c>
      <c r="H194" s="7">
        <v>3.5</v>
      </c>
      <c r="I194" s="8">
        <f t="shared" si="8"/>
        <v>49</v>
      </c>
      <c r="J194" s="8">
        <f t="shared" si="9"/>
        <v>3.43</v>
      </c>
      <c r="K194" s="24">
        <f t="shared" si="11"/>
        <v>52.43</v>
      </c>
      <c r="L194" s="24">
        <f t="shared" si="10"/>
        <v>295.87</v>
      </c>
      <c r="M194" s="171"/>
    </row>
    <row r="195" spans="1:13" ht="24" customHeight="1" x14ac:dyDescent="0.4">
      <c r="A195" s="10">
        <v>191</v>
      </c>
      <c r="B195" s="3" t="s">
        <v>1362</v>
      </c>
      <c r="C195" s="5" t="s">
        <v>1363</v>
      </c>
      <c r="D195" s="5" t="s">
        <v>1364</v>
      </c>
      <c r="E195" s="3" t="s">
        <v>3464</v>
      </c>
      <c r="F195" s="7">
        <v>666.62</v>
      </c>
      <c r="G195" s="144">
        <v>30</v>
      </c>
      <c r="H195" s="7">
        <v>3.5</v>
      </c>
      <c r="I195" s="8">
        <f t="shared" si="8"/>
        <v>105</v>
      </c>
      <c r="J195" s="8">
        <f t="shared" si="9"/>
        <v>7.3500000000000005</v>
      </c>
      <c r="K195" s="24">
        <f t="shared" si="11"/>
        <v>112.35</v>
      </c>
      <c r="L195" s="24">
        <f t="shared" si="10"/>
        <v>778.97</v>
      </c>
      <c r="M195" s="171"/>
    </row>
    <row r="196" spans="1:13" ht="24" customHeight="1" x14ac:dyDescent="0.4">
      <c r="A196" s="10">
        <v>192</v>
      </c>
      <c r="B196" s="3" t="s">
        <v>1355</v>
      </c>
      <c r="C196" s="5" t="s">
        <v>1356</v>
      </c>
      <c r="D196" s="5" t="s">
        <v>1357</v>
      </c>
      <c r="E196" s="3" t="s">
        <v>3464</v>
      </c>
      <c r="F196" s="7">
        <v>456.9</v>
      </c>
      <c r="G196" s="144">
        <v>17</v>
      </c>
      <c r="H196" s="7">
        <v>3.5</v>
      </c>
      <c r="I196" s="8">
        <f t="shared" si="8"/>
        <v>59.5</v>
      </c>
      <c r="J196" s="8">
        <f t="shared" si="9"/>
        <v>4.165</v>
      </c>
      <c r="K196" s="24">
        <f t="shared" si="11"/>
        <v>63.669999999999995</v>
      </c>
      <c r="L196" s="24">
        <f t="shared" si="10"/>
        <v>520.56999999999994</v>
      </c>
      <c r="M196" s="171"/>
    </row>
    <row r="197" spans="1:13" ht="24" customHeight="1" x14ac:dyDescent="0.4">
      <c r="A197" s="10">
        <v>193</v>
      </c>
      <c r="B197" s="3" t="s">
        <v>2091</v>
      </c>
      <c r="C197" s="5" t="s">
        <v>2092</v>
      </c>
      <c r="D197" s="5" t="s">
        <v>2093</v>
      </c>
      <c r="E197" s="3" t="s">
        <v>18</v>
      </c>
      <c r="F197" s="7">
        <v>0</v>
      </c>
      <c r="G197" s="144">
        <v>14</v>
      </c>
      <c r="H197" s="7">
        <v>3.5</v>
      </c>
      <c r="I197" s="8">
        <f t="shared" si="8"/>
        <v>49</v>
      </c>
      <c r="J197" s="8">
        <f t="shared" si="9"/>
        <v>3.43</v>
      </c>
      <c r="K197" s="24">
        <f t="shared" si="11"/>
        <v>52.43</v>
      </c>
      <c r="L197" s="24">
        <f t="shared" si="10"/>
        <v>52.43</v>
      </c>
      <c r="M197" s="171"/>
    </row>
    <row r="198" spans="1:13" ht="24" customHeight="1" x14ac:dyDescent="0.4">
      <c r="A198" s="10">
        <v>194</v>
      </c>
      <c r="B198" s="3" t="s">
        <v>2089</v>
      </c>
      <c r="C198" s="5" t="s">
        <v>2090</v>
      </c>
      <c r="D198" s="5" t="s">
        <v>2353</v>
      </c>
      <c r="E198" s="3" t="s">
        <v>18</v>
      </c>
      <c r="F198" s="7">
        <v>0</v>
      </c>
      <c r="G198" s="144">
        <v>3</v>
      </c>
      <c r="H198" s="7">
        <v>3.5</v>
      </c>
      <c r="I198" s="8">
        <f t="shared" ref="I198:I261" si="12">SUM(G198*H198)</f>
        <v>10.5</v>
      </c>
      <c r="J198" s="8">
        <f t="shared" ref="J198:J261" si="13">SUM(I198*7%)</f>
        <v>0.7350000000000001</v>
      </c>
      <c r="K198" s="24">
        <f t="shared" si="11"/>
        <v>11.24</v>
      </c>
      <c r="L198" s="24">
        <f t="shared" ref="L198:L261" si="14">SUM(F198+K198)</f>
        <v>11.24</v>
      </c>
      <c r="M198" s="171"/>
    </row>
    <row r="199" spans="1:13" ht="24" customHeight="1" x14ac:dyDescent="0.4">
      <c r="A199" s="10">
        <v>195</v>
      </c>
      <c r="B199" s="3" t="s">
        <v>2094</v>
      </c>
      <c r="C199" s="5" t="s">
        <v>2095</v>
      </c>
      <c r="D199" s="5" t="s">
        <v>2096</v>
      </c>
      <c r="E199" s="3" t="s">
        <v>3464</v>
      </c>
      <c r="F199" s="7">
        <v>1340.73</v>
      </c>
      <c r="G199" s="144">
        <v>126</v>
      </c>
      <c r="H199" s="7">
        <v>3.5</v>
      </c>
      <c r="I199" s="8">
        <f t="shared" si="12"/>
        <v>441</v>
      </c>
      <c r="J199" s="8">
        <f t="shared" si="13"/>
        <v>30.870000000000005</v>
      </c>
      <c r="K199" s="24">
        <f t="shared" si="11"/>
        <v>471.87</v>
      </c>
      <c r="L199" s="24">
        <f t="shared" si="14"/>
        <v>1812.6</v>
      </c>
      <c r="M199" s="171"/>
    </row>
    <row r="200" spans="1:13" ht="24" customHeight="1" x14ac:dyDescent="0.4">
      <c r="A200" s="10">
        <v>196</v>
      </c>
      <c r="B200" s="3" t="s">
        <v>2127</v>
      </c>
      <c r="C200" s="5" t="s">
        <v>2227</v>
      </c>
      <c r="D200" s="5" t="s">
        <v>2128</v>
      </c>
      <c r="E200" s="3" t="s">
        <v>3464</v>
      </c>
      <c r="F200" s="7">
        <v>610.45000000000005</v>
      </c>
      <c r="G200" s="144">
        <v>26</v>
      </c>
      <c r="H200" s="7">
        <v>3.5</v>
      </c>
      <c r="I200" s="8">
        <f t="shared" si="12"/>
        <v>91</v>
      </c>
      <c r="J200" s="8">
        <f t="shared" si="13"/>
        <v>6.370000000000001</v>
      </c>
      <c r="K200" s="24">
        <f t="shared" ref="K200:K263" si="15">ROUNDUP(I200+J200,2)</f>
        <v>97.37</v>
      </c>
      <c r="L200" s="24">
        <f t="shared" si="14"/>
        <v>707.82</v>
      </c>
      <c r="M200" s="171"/>
    </row>
    <row r="201" spans="1:13" ht="24" customHeight="1" x14ac:dyDescent="0.4">
      <c r="A201" s="10">
        <v>197</v>
      </c>
      <c r="B201" s="3" t="s">
        <v>2097</v>
      </c>
      <c r="C201" s="5" t="s">
        <v>2354</v>
      </c>
      <c r="D201" s="5" t="s">
        <v>2239</v>
      </c>
      <c r="E201" s="3" t="s">
        <v>3468</v>
      </c>
      <c r="F201" s="7">
        <v>434.42</v>
      </c>
      <c r="G201" s="144">
        <v>26</v>
      </c>
      <c r="H201" s="7">
        <v>3.5</v>
      </c>
      <c r="I201" s="8">
        <f t="shared" si="12"/>
        <v>91</v>
      </c>
      <c r="J201" s="8">
        <f t="shared" si="13"/>
        <v>6.370000000000001</v>
      </c>
      <c r="K201" s="24">
        <f t="shared" si="15"/>
        <v>97.37</v>
      </c>
      <c r="L201" s="24">
        <f t="shared" si="14"/>
        <v>531.79</v>
      </c>
      <c r="M201" s="171"/>
    </row>
    <row r="202" spans="1:13" ht="24" customHeight="1" x14ac:dyDescent="0.4">
      <c r="A202" s="10">
        <v>198</v>
      </c>
      <c r="B202" s="3" t="s">
        <v>2098</v>
      </c>
      <c r="C202" s="5" t="s">
        <v>2099</v>
      </c>
      <c r="D202" s="5" t="s">
        <v>2100</v>
      </c>
      <c r="E202" s="3" t="s">
        <v>18</v>
      </c>
      <c r="F202" s="7">
        <v>0</v>
      </c>
      <c r="G202" s="144">
        <v>49</v>
      </c>
      <c r="H202" s="7">
        <v>3.5</v>
      </c>
      <c r="I202" s="8">
        <f t="shared" si="12"/>
        <v>171.5</v>
      </c>
      <c r="J202" s="8">
        <f t="shared" si="13"/>
        <v>12.005000000000001</v>
      </c>
      <c r="K202" s="24">
        <f t="shared" si="15"/>
        <v>183.51</v>
      </c>
      <c r="L202" s="24">
        <f t="shared" si="14"/>
        <v>183.51</v>
      </c>
      <c r="M202" s="171"/>
    </row>
    <row r="203" spans="1:13" ht="24" customHeight="1" x14ac:dyDescent="0.4">
      <c r="A203" s="10">
        <v>199</v>
      </c>
      <c r="B203" s="3" t="s">
        <v>1403</v>
      </c>
      <c r="C203" s="5" t="s">
        <v>1356</v>
      </c>
      <c r="D203" s="5" t="s">
        <v>1404</v>
      </c>
      <c r="E203" s="3" t="s">
        <v>3464</v>
      </c>
      <c r="F203" s="7">
        <v>1101.05</v>
      </c>
      <c r="G203" s="144">
        <v>83</v>
      </c>
      <c r="H203" s="7">
        <v>3.5</v>
      </c>
      <c r="I203" s="8">
        <f t="shared" si="12"/>
        <v>290.5</v>
      </c>
      <c r="J203" s="8">
        <f t="shared" si="13"/>
        <v>20.335000000000001</v>
      </c>
      <c r="K203" s="24">
        <f t="shared" si="15"/>
        <v>310.83999999999997</v>
      </c>
      <c r="L203" s="24">
        <f t="shared" si="14"/>
        <v>1411.8899999999999</v>
      </c>
      <c r="M203" s="171"/>
    </row>
    <row r="204" spans="1:13" ht="24" customHeight="1" x14ac:dyDescent="0.4">
      <c r="A204" s="10">
        <v>200</v>
      </c>
      <c r="B204" s="3" t="s">
        <v>1405</v>
      </c>
      <c r="C204" s="5" t="s">
        <v>1356</v>
      </c>
      <c r="D204" s="5" t="s">
        <v>1406</v>
      </c>
      <c r="E204" s="3" t="s">
        <v>3464</v>
      </c>
      <c r="F204" s="7">
        <v>494.35</v>
      </c>
      <c r="G204" s="144">
        <v>22</v>
      </c>
      <c r="H204" s="7">
        <v>3.5</v>
      </c>
      <c r="I204" s="8">
        <f t="shared" si="12"/>
        <v>77</v>
      </c>
      <c r="J204" s="8">
        <f t="shared" si="13"/>
        <v>5.3900000000000006</v>
      </c>
      <c r="K204" s="24">
        <f t="shared" si="15"/>
        <v>82.39</v>
      </c>
      <c r="L204" s="24">
        <f t="shared" si="14"/>
        <v>576.74</v>
      </c>
      <c r="M204" s="171"/>
    </row>
    <row r="205" spans="1:13" ht="24" customHeight="1" x14ac:dyDescent="0.4">
      <c r="A205" s="10">
        <v>201</v>
      </c>
      <c r="B205" s="3" t="s">
        <v>1401</v>
      </c>
      <c r="C205" s="5" t="s">
        <v>1356</v>
      </c>
      <c r="D205" s="5" t="s">
        <v>1402</v>
      </c>
      <c r="E205" s="3" t="s">
        <v>3464</v>
      </c>
      <c r="F205" s="7">
        <v>737.78</v>
      </c>
      <c r="G205" s="144">
        <v>37</v>
      </c>
      <c r="H205" s="7">
        <v>3.5</v>
      </c>
      <c r="I205" s="8">
        <f t="shared" si="12"/>
        <v>129.5</v>
      </c>
      <c r="J205" s="8">
        <f t="shared" si="13"/>
        <v>9.0650000000000013</v>
      </c>
      <c r="K205" s="24">
        <f t="shared" si="15"/>
        <v>138.57</v>
      </c>
      <c r="L205" s="24">
        <f t="shared" si="14"/>
        <v>876.34999999999991</v>
      </c>
      <c r="M205" s="171"/>
    </row>
    <row r="206" spans="1:13" ht="24" customHeight="1" x14ac:dyDescent="0.4">
      <c r="A206" s="10">
        <v>202</v>
      </c>
      <c r="B206" s="3" t="s">
        <v>2101</v>
      </c>
      <c r="C206" s="5" t="s">
        <v>2102</v>
      </c>
      <c r="D206" s="5" t="s">
        <v>2103</v>
      </c>
      <c r="E206" s="3" t="s">
        <v>3464</v>
      </c>
      <c r="F206" s="7">
        <v>910.04</v>
      </c>
      <c r="G206" s="144">
        <v>1</v>
      </c>
      <c r="H206" s="7">
        <v>3.5</v>
      </c>
      <c r="I206" s="8">
        <f t="shared" si="12"/>
        <v>3.5</v>
      </c>
      <c r="J206" s="8">
        <f t="shared" si="13"/>
        <v>0.24500000000000002</v>
      </c>
      <c r="K206" s="24">
        <f t="shared" si="15"/>
        <v>3.75</v>
      </c>
      <c r="L206" s="24">
        <f t="shared" si="14"/>
        <v>913.79</v>
      </c>
      <c r="M206" s="171"/>
    </row>
    <row r="207" spans="1:13" ht="24" customHeight="1" x14ac:dyDescent="0.4">
      <c r="A207" s="10">
        <v>203</v>
      </c>
      <c r="B207" s="3" t="s">
        <v>2064</v>
      </c>
      <c r="C207" s="5" t="s">
        <v>2065</v>
      </c>
      <c r="D207" s="5" t="s">
        <v>2066</v>
      </c>
      <c r="E207" s="3" t="s">
        <v>3464</v>
      </c>
      <c r="F207" s="7">
        <v>505.59</v>
      </c>
      <c r="G207" s="144">
        <v>13</v>
      </c>
      <c r="H207" s="7">
        <v>3.5</v>
      </c>
      <c r="I207" s="8">
        <f t="shared" si="12"/>
        <v>45.5</v>
      </c>
      <c r="J207" s="8">
        <f t="shared" si="13"/>
        <v>3.1850000000000005</v>
      </c>
      <c r="K207" s="24">
        <f t="shared" si="15"/>
        <v>48.69</v>
      </c>
      <c r="L207" s="24">
        <f t="shared" si="14"/>
        <v>554.28</v>
      </c>
      <c r="M207" s="171"/>
    </row>
    <row r="208" spans="1:13" ht="24" customHeight="1" x14ac:dyDescent="0.4">
      <c r="A208" s="10">
        <v>204</v>
      </c>
      <c r="B208" s="3" t="s">
        <v>2060</v>
      </c>
      <c r="C208" s="5" t="s">
        <v>3518</v>
      </c>
      <c r="D208" s="5" t="s">
        <v>2352</v>
      </c>
      <c r="E208" s="3" t="s">
        <v>3471</v>
      </c>
      <c r="F208" s="7">
        <v>97.38</v>
      </c>
      <c r="G208" s="144">
        <v>12</v>
      </c>
      <c r="H208" s="7">
        <v>3.5</v>
      </c>
      <c r="I208" s="8">
        <f t="shared" si="12"/>
        <v>42</v>
      </c>
      <c r="J208" s="8">
        <f t="shared" si="13"/>
        <v>2.9400000000000004</v>
      </c>
      <c r="K208" s="24">
        <f t="shared" si="15"/>
        <v>44.94</v>
      </c>
      <c r="L208" s="24">
        <f t="shared" si="14"/>
        <v>142.32</v>
      </c>
      <c r="M208" s="171"/>
    </row>
    <row r="209" spans="1:13" ht="24" customHeight="1" x14ac:dyDescent="0.4">
      <c r="A209" s="10">
        <v>205</v>
      </c>
      <c r="B209" s="3" t="s">
        <v>2061</v>
      </c>
      <c r="C209" s="5" t="s">
        <v>2062</v>
      </c>
      <c r="D209" s="5" t="s">
        <v>2063</v>
      </c>
      <c r="E209" s="3" t="s">
        <v>3464</v>
      </c>
      <c r="F209" s="7">
        <v>820.17</v>
      </c>
      <c r="G209" s="144">
        <v>36</v>
      </c>
      <c r="H209" s="7">
        <v>3.5</v>
      </c>
      <c r="I209" s="8">
        <f t="shared" si="12"/>
        <v>126</v>
      </c>
      <c r="J209" s="8">
        <f t="shared" si="13"/>
        <v>8.82</v>
      </c>
      <c r="K209" s="24">
        <f t="shared" si="15"/>
        <v>134.82</v>
      </c>
      <c r="L209" s="24">
        <f t="shared" si="14"/>
        <v>954.99</v>
      </c>
      <c r="M209" s="171"/>
    </row>
    <row r="210" spans="1:13" ht="24" customHeight="1" x14ac:dyDescent="0.4">
      <c r="A210" s="10">
        <v>206</v>
      </c>
      <c r="B210" s="3" t="s">
        <v>2058</v>
      </c>
      <c r="C210" s="5" t="s">
        <v>3519</v>
      </c>
      <c r="D210" s="5" t="s">
        <v>2059</v>
      </c>
      <c r="E210" s="3" t="s">
        <v>18</v>
      </c>
      <c r="F210" s="7">
        <v>0</v>
      </c>
      <c r="G210" s="144">
        <v>10</v>
      </c>
      <c r="H210" s="7">
        <v>3.5</v>
      </c>
      <c r="I210" s="8">
        <f t="shared" si="12"/>
        <v>35</v>
      </c>
      <c r="J210" s="8">
        <f t="shared" si="13"/>
        <v>2.4500000000000002</v>
      </c>
      <c r="K210" s="24">
        <f t="shared" si="15"/>
        <v>37.450000000000003</v>
      </c>
      <c r="L210" s="24">
        <f t="shared" si="14"/>
        <v>37.450000000000003</v>
      </c>
      <c r="M210" s="171"/>
    </row>
    <row r="211" spans="1:13" ht="24" customHeight="1" x14ac:dyDescent="0.4">
      <c r="A211" s="10">
        <v>207</v>
      </c>
      <c r="B211" s="3" t="s">
        <v>2056</v>
      </c>
      <c r="C211" s="5" t="s">
        <v>3519</v>
      </c>
      <c r="D211" s="5" t="s">
        <v>2057</v>
      </c>
      <c r="E211" s="3" t="s">
        <v>18</v>
      </c>
      <c r="F211" s="7">
        <v>0</v>
      </c>
      <c r="G211" s="144">
        <v>3</v>
      </c>
      <c r="H211" s="7">
        <v>3.5</v>
      </c>
      <c r="I211" s="8">
        <f t="shared" si="12"/>
        <v>10.5</v>
      </c>
      <c r="J211" s="8">
        <f t="shared" si="13"/>
        <v>0.7350000000000001</v>
      </c>
      <c r="K211" s="24">
        <f t="shared" si="15"/>
        <v>11.24</v>
      </c>
      <c r="L211" s="24">
        <f t="shared" si="14"/>
        <v>11.24</v>
      </c>
      <c r="M211" s="171"/>
    </row>
    <row r="212" spans="1:13" ht="24" customHeight="1" x14ac:dyDescent="0.4">
      <c r="A212" s="10">
        <v>208</v>
      </c>
      <c r="B212" s="3" t="s">
        <v>2087</v>
      </c>
      <c r="C212" s="5" t="s">
        <v>2226</v>
      </c>
      <c r="D212" s="5" t="s">
        <v>2088</v>
      </c>
      <c r="E212" s="3" t="s">
        <v>3464</v>
      </c>
      <c r="F212" s="7">
        <v>408.22</v>
      </c>
      <c r="G212" s="144">
        <v>19</v>
      </c>
      <c r="H212" s="7">
        <v>3.5</v>
      </c>
      <c r="I212" s="8">
        <f t="shared" si="12"/>
        <v>66.5</v>
      </c>
      <c r="J212" s="8">
        <f t="shared" si="13"/>
        <v>4.6550000000000002</v>
      </c>
      <c r="K212" s="24">
        <f t="shared" si="15"/>
        <v>71.160000000000011</v>
      </c>
      <c r="L212" s="24">
        <f t="shared" si="14"/>
        <v>479.38000000000005</v>
      </c>
      <c r="M212" s="171"/>
    </row>
    <row r="213" spans="1:13" ht="24" customHeight="1" x14ac:dyDescent="0.4">
      <c r="A213" s="10">
        <v>209</v>
      </c>
      <c r="B213" s="3" t="s">
        <v>1265</v>
      </c>
      <c r="C213" s="5" t="s">
        <v>1266</v>
      </c>
      <c r="D213" s="5" t="s">
        <v>1267</v>
      </c>
      <c r="E213" s="3" t="s">
        <v>3464</v>
      </c>
      <c r="F213" s="7">
        <v>617.92999999999995</v>
      </c>
      <c r="G213" s="144">
        <v>26</v>
      </c>
      <c r="H213" s="7">
        <v>3.5</v>
      </c>
      <c r="I213" s="8">
        <f t="shared" si="12"/>
        <v>91</v>
      </c>
      <c r="J213" s="8">
        <f t="shared" si="13"/>
        <v>6.370000000000001</v>
      </c>
      <c r="K213" s="24">
        <f t="shared" si="15"/>
        <v>97.37</v>
      </c>
      <c r="L213" s="24">
        <f t="shared" si="14"/>
        <v>715.3</v>
      </c>
      <c r="M213" s="171"/>
    </row>
    <row r="214" spans="1:13" ht="24" customHeight="1" x14ac:dyDescent="0.4">
      <c r="A214" s="10">
        <v>210</v>
      </c>
      <c r="B214" s="3" t="s">
        <v>2070</v>
      </c>
      <c r="C214" s="5" t="s">
        <v>3520</v>
      </c>
      <c r="D214" s="5" t="s">
        <v>2071</v>
      </c>
      <c r="E214" s="3" t="s">
        <v>3464</v>
      </c>
      <c r="F214" s="7">
        <v>243.44</v>
      </c>
      <c r="G214" s="144">
        <v>10</v>
      </c>
      <c r="H214" s="7">
        <v>3.5</v>
      </c>
      <c r="I214" s="8">
        <f t="shared" si="12"/>
        <v>35</v>
      </c>
      <c r="J214" s="8">
        <f t="shared" si="13"/>
        <v>2.4500000000000002</v>
      </c>
      <c r="K214" s="24">
        <f t="shared" si="15"/>
        <v>37.450000000000003</v>
      </c>
      <c r="L214" s="24">
        <f t="shared" si="14"/>
        <v>280.89</v>
      </c>
      <c r="M214" s="171"/>
    </row>
    <row r="215" spans="1:13" ht="24" customHeight="1" x14ac:dyDescent="0.4">
      <c r="A215" s="10">
        <v>211</v>
      </c>
      <c r="B215" s="3" t="s">
        <v>1271</v>
      </c>
      <c r="C215" s="5" t="s">
        <v>1272</v>
      </c>
      <c r="D215" s="5" t="s">
        <v>1273</v>
      </c>
      <c r="E215" s="3" t="s">
        <v>3464</v>
      </c>
      <c r="F215" s="7">
        <v>2276.9699999999998</v>
      </c>
      <c r="G215" s="144">
        <v>81</v>
      </c>
      <c r="H215" s="7">
        <v>3.5</v>
      </c>
      <c r="I215" s="8">
        <f t="shared" si="12"/>
        <v>283.5</v>
      </c>
      <c r="J215" s="8">
        <f t="shared" si="13"/>
        <v>19.845000000000002</v>
      </c>
      <c r="K215" s="24">
        <f t="shared" si="15"/>
        <v>303.34999999999997</v>
      </c>
      <c r="L215" s="24">
        <f t="shared" si="14"/>
        <v>2580.3199999999997</v>
      </c>
      <c r="M215" s="171"/>
    </row>
    <row r="216" spans="1:13" ht="24" customHeight="1" x14ac:dyDescent="0.4">
      <c r="A216" s="10">
        <v>212</v>
      </c>
      <c r="B216" s="3" t="s">
        <v>1268</v>
      </c>
      <c r="C216" s="5" t="s">
        <v>1269</v>
      </c>
      <c r="D216" s="5" t="s">
        <v>1270</v>
      </c>
      <c r="E216" s="3" t="s">
        <v>3464</v>
      </c>
      <c r="F216" s="7">
        <v>67.430000000000007</v>
      </c>
      <c r="G216" s="144">
        <v>3</v>
      </c>
      <c r="H216" s="7">
        <v>3.5</v>
      </c>
      <c r="I216" s="8">
        <f t="shared" si="12"/>
        <v>10.5</v>
      </c>
      <c r="J216" s="8">
        <f t="shared" si="13"/>
        <v>0.7350000000000001</v>
      </c>
      <c r="K216" s="24">
        <f t="shared" si="15"/>
        <v>11.24</v>
      </c>
      <c r="L216" s="24">
        <f t="shared" si="14"/>
        <v>78.67</v>
      </c>
      <c r="M216" s="171"/>
    </row>
    <row r="217" spans="1:13" ht="24" customHeight="1" x14ac:dyDescent="0.4">
      <c r="A217" s="10">
        <v>213</v>
      </c>
      <c r="B217" s="3" t="s">
        <v>1223</v>
      </c>
      <c r="C217" s="5" t="s">
        <v>1224</v>
      </c>
      <c r="D217" s="5" t="s">
        <v>2244</v>
      </c>
      <c r="E217" s="3" t="s">
        <v>3464</v>
      </c>
      <c r="F217" s="7">
        <v>337.07</v>
      </c>
      <c r="G217" s="144">
        <v>0</v>
      </c>
      <c r="H217" s="7">
        <v>3.5</v>
      </c>
      <c r="I217" s="8">
        <f t="shared" si="12"/>
        <v>0</v>
      </c>
      <c r="J217" s="8">
        <f t="shared" si="13"/>
        <v>0</v>
      </c>
      <c r="K217" s="24">
        <f t="shared" si="15"/>
        <v>0</v>
      </c>
      <c r="L217" s="24">
        <f t="shared" si="14"/>
        <v>337.07</v>
      </c>
      <c r="M217" s="171"/>
    </row>
    <row r="218" spans="1:13" ht="24" customHeight="1" x14ac:dyDescent="0.4">
      <c r="A218" s="10">
        <v>214</v>
      </c>
      <c r="B218" s="3" t="s">
        <v>1228</v>
      </c>
      <c r="C218" s="5" t="s">
        <v>600</v>
      </c>
      <c r="D218" s="5" t="s">
        <v>1229</v>
      </c>
      <c r="E218" s="3" t="s">
        <v>3464</v>
      </c>
      <c r="F218" s="7">
        <v>1235.8599999999999</v>
      </c>
      <c r="G218" s="144">
        <v>99</v>
      </c>
      <c r="H218" s="7">
        <v>3.5</v>
      </c>
      <c r="I218" s="8">
        <f t="shared" si="12"/>
        <v>346.5</v>
      </c>
      <c r="J218" s="8">
        <f t="shared" si="13"/>
        <v>24.255000000000003</v>
      </c>
      <c r="K218" s="24">
        <f t="shared" si="15"/>
        <v>370.76</v>
      </c>
      <c r="L218" s="24">
        <f t="shared" si="14"/>
        <v>1606.62</v>
      </c>
      <c r="M218" s="171"/>
    </row>
    <row r="219" spans="1:13" ht="24" customHeight="1" x14ac:dyDescent="0.4">
      <c r="A219" s="10">
        <v>215</v>
      </c>
      <c r="B219" s="3" t="s">
        <v>2085</v>
      </c>
      <c r="C219" s="5" t="s">
        <v>2225</v>
      </c>
      <c r="D219" s="5" t="s">
        <v>2086</v>
      </c>
      <c r="E219" s="3" t="s">
        <v>3473</v>
      </c>
      <c r="F219" s="7">
        <v>202.24</v>
      </c>
      <c r="G219" s="144">
        <v>23</v>
      </c>
      <c r="H219" s="7">
        <v>3.5</v>
      </c>
      <c r="I219" s="8">
        <f t="shared" si="12"/>
        <v>80.5</v>
      </c>
      <c r="J219" s="8">
        <f t="shared" si="13"/>
        <v>5.6350000000000007</v>
      </c>
      <c r="K219" s="24">
        <f t="shared" si="15"/>
        <v>86.14</v>
      </c>
      <c r="L219" s="24">
        <f t="shared" si="14"/>
        <v>288.38</v>
      </c>
      <c r="M219" s="171"/>
    </row>
    <row r="220" spans="1:13" ht="24" customHeight="1" x14ac:dyDescent="0.4">
      <c r="A220" s="10">
        <v>216</v>
      </c>
      <c r="B220" s="3" t="s">
        <v>3521</v>
      </c>
      <c r="C220" s="5" t="s">
        <v>3522</v>
      </c>
      <c r="D220" s="5" t="s">
        <v>3523</v>
      </c>
      <c r="E220" s="3" t="s">
        <v>18</v>
      </c>
      <c r="F220" s="7">
        <v>0</v>
      </c>
      <c r="G220" s="144">
        <v>7</v>
      </c>
      <c r="H220" s="7">
        <v>3.5</v>
      </c>
      <c r="I220" s="8">
        <f t="shared" si="12"/>
        <v>24.5</v>
      </c>
      <c r="J220" s="8">
        <f t="shared" si="13"/>
        <v>1.7150000000000001</v>
      </c>
      <c r="K220" s="24">
        <f t="shared" si="15"/>
        <v>26.220000000000002</v>
      </c>
      <c r="L220" s="24">
        <f t="shared" si="14"/>
        <v>26.220000000000002</v>
      </c>
      <c r="M220" s="171"/>
    </row>
    <row r="221" spans="1:13" ht="24" customHeight="1" x14ac:dyDescent="0.4">
      <c r="A221" s="10">
        <v>217</v>
      </c>
      <c r="B221" s="3" t="s">
        <v>1511</v>
      </c>
      <c r="C221" s="5" t="s">
        <v>2308</v>
      </c>
      <c r="D221" s="5" t="s">
        <v>2309</v>
      </c>
      <c r="E221" s="3" t="s">
        <v>3465</v>
      </c>
      <c r="F221" s="7">
        <v>153.55000000000001</v>
      </c>
      <c r="G221" s="144">
        <v>85</v>
      </c>
      <c r="H221" s="7">
        <v>3.5</v>
      </c>
      <c r="I221" s="8">
        <f t="shared" si="12"/>
        <v>297.5</v>
      </c>
      <c r="J221" s="8">
        <f t="shared" si="13"/>
        <v>20.825000000000003</v>
      </c>
      <c r="K221" s="24">
        <f t="shared" si="15"/>
        <v>318.33</v>
      </c>
      <c r="L221" s="24">
        <f t="shared" si="14"/>
        <v>471.88</v>
      </c>
      <c r="M221" s="171"/>
    </row>
    <row r="222" spans="1:13" ht="24" customHeight="1" x14ac:dyDescent="0.4">
      <c r="A222" s="10">
        <v>218</v>
      </c>
      <c r="B222" s="3" t="s">
        <v>2050</v>
      </c>
      <c r="C222" s="5" t="s">
        <v>2051</v>
      </c>
      <c r="D222" s="5" t="s">
        <v>2052</v>
      </c>
      <c r="E222" s="3" t="s">
        <v>18</v>
      </c>
      <c r="F222" s="7">
        <v>0</v>
      </c>
      <c r="G222" s="144">
        <v>64</v>
      </c>
      <c r="H222" s="7">
        <v>3.5</v>
      </c>
      <c r="I222" s="8">
        <f t="shared" si="12"/>
        <v>224</v>
      </c>
      <c r="J222" s="8">
        <f t="shared" si="13"/>
        <v>15.680000000000001</v>
      </c>
      <c r="K222" s="24">
        <f t="shared" si="15"/>
        <v>239.68</v>
      </c>
      <c r="L222" s="24">
        <f t="shared" si="14"/>
        <v>239.68</v>
      </c>
      <c r="M222" s="171"/>
    </row>
    <row r="223" spans="1:13" ht="24" customHeight="1" x14ac:dyDescent="0.4">
      <c r="A223" s="10">
        <v>219</v>
      </c>
      <c r="B223" s="3" t="s">
        <v>2081</v>
      </c>
      <c r="C223" s="5" t="s">
        <v>2223</v>
      </c>
      <c r="D223" s="5" t="s">
        <v>2082</v>
      </c>
      <c r="E223" s="3" t="s">
        <v>18</v>
      </c>
      <c r="F223" s="7">
        <v>0</v>
      </c>
      <c r="G223" s="144">
        <v>12</v>
      </c>
      <c r="H223" s="7">
        <v>3.5</v>
      </c>
      <c r="I223" s="8">
        <f t="shared" si="12"/>
        <v>42</v>
      </c>
      <c r="J223" s="8">
        <f t="shared" si="13"/>
        <v>2.9400000000000004</v>
      </c>
      <c r="K223" s="24">
        <f t="shared" si="15"/>
        <v>44.94</v>
      </c>
      <c r="L223" s="24">
        <f t="shared" si="14"/>
        <v>44.94</v>
      </c>
      <c r="M223" s="171"/>
    </row>
    <row r="224" spans="1:13" ht="24" customHeight="1" x14ac:dyDescent="0.4">
      <c r="A224" s="10">
        <v>220</v>
      </c>
      <c r="B224" s="3" t="s">
        <v>2083</v>
      </c>
      <c r="C224" s="5" t="s">
        <v>2224</v>
      </c>
      <c r="D224" s="5" t="s">
        <v>2084</v>
      </c>
      <c r="E224" s="3" t="s">
        <v>18</v>
      </c>
      <c r="F224" s="7">
        <v>0</v>
      </c>
      <c r="G224" s="144">
        <v>12</v>
      </c>
      <c r="H224" s="7">
        <v>3.5</v>
      </c>
      <c r="I224" s="8">
        <f t="shared" si="12"/>
        <v>42</v>
      </c>
      <c r="J224" s="8">
        <f t="shared" si="13"/>
        <v>2.9400000000000004</v>
      </c>
      <c r="K224" s="24">
        <f t="shared" si="15"/>
        <v>44.94</v>
      </c>
      <c r="L224" s="24">
        <f t="shared" si="14"/>
        <v>44.94</v>
      </c>
      <c r="M224" s="171"/>
    </row>
    <row r="225" spans="1:13" ht="24" customHeight="1" x14ac:dyDescent="0.4">
      <c r="A225" s="10">
        <v>221</v>
      </c>
      <c r="B225" s="3" t="s">
        <v>2075</v>
      </c>
      <c r="C225" s="5" t="s">
        <v>2220</v>
      </c>
      <c r="D225" s="5" t="s">
        <v>2076</v>
      </c>
      <c r="E225" s="3" t="s">
        <v>3067</v>
      </c>
      <c r="F225" s="7">
        <v>880.08</v>
      </c>
      <c r="G225" s="144">
        <v>0</v>
      </c>
      <c r="H225" s="7">
        <v>3.5</v>
      </c>
      <c r="I225" s="8">
        <f t="shared" si="12"/>
        <v>0</v>
      </c>
      <c r="J225" s="8">
        <f t="shared" si="13"/>
        <v>0</v>
      </c>
      <c r="K225" s="24">
        <f t="shared" si="15"/>
        <v>0</v>
      </c>
      <c r="L225" s="24">
        <f t="shared" si="14"/>
        <v>880.08</v>
      </c>
      <c r="M225" s="171"/>
    </row>
    <row r="226" spans="1:13" ht="24" customHeight="1" x14ac:dyDescent="0.4">
      <c r="A226" s="10">
        <v>222</v>
      </c>
      <c r="B226" s="3" t="s">
        <v>1516</v>
      </c>
      <c r="C226" s="5" t="s">
        <v>1517</v>
      </c>
      <c r="D226" s="5" t="s">
        <v>1518</v>
      </c>
      <c r="E226" s="12" t="s">
        <v>3464</v>
      </c>
      <c r="F226" s="7">
        <v>1067.3399999999999</v>
      </c>
      <c r="G226" s="144">
        <v>33</v>
      </c>
      <c r="H226" s="7">
        <v>3.5</v>
      </c>
      <c r="I226" s="8">
        <f t="shared" si="12"/>
        <v>115.5</v>
      </c>
      <c r="J226" s="8">
        <f t="shared" si="13"/>
        <v>8.0850000000000009</v>
      </c>
      <c r="K226" s="24">
        <f t="shared" si="15"/>
        <v>123.59</v>
      </c>
      <c r="L226" s="24">
        <f t="shared" si="14"/>
        <v>1190.9299999999998</v>
      </c>
      <c r="M226" s="171"/>
    </row>
    <row r="227" spans="1:13" ht="24" customHeight="1" x14ac:dyDescent="0.4">
      <c r="A227" s="10">
        <v>223</v>
      </c>
      <c r="B227" s="3" t="s">
        <v>1519</v>
      </c>
      <c r="C227" s="5" t="s">
        <v>1520</v>
      </c>
      <c r="D227" s="5" t="s">
        <v>1521</v>
      </c>
      <c r="E227" s="12" t="s">
        <v>3464</v>
      </c>
      <c r="F227" s="7">
        <v>558.02</v>
      </c>
      <c r="G227" s="144">
        <v>8</v>
      </c>
      <c r="H227" s="7">
        <v>3.5</v>
      </c>
      <c r="I227" s="8">
        <f t="shared" si="12"/>
        <v>28</v>
      </c>
      <c r="J227" s="8">
        <f t="shared" si="13"/>
        <v>1.9600000000000002</v>
      </c>
      <c r="K227" s="24">
        <f t="shared" si="15"/>
        <v>29.96</v>
      </c>
      <c r="L227" s="24">
        <f t="shared" si="14"/>
        <v>587.98</v>
      </c>
      <c r="M227" s="171"/>
    </row>
    <row r="228" spans="1:13" ht="24" customHeight="1" x14ac:dyDescent="0.4">
      <c r="A228" s="10">
        <v>224</v>
      </c>
      <c r="B228" s="3" t="s">
        <v>1522</v>
      </c>
      <c r="C228" s="5" t="s">
        <v>3524</v>
      </c>
      <c r="D228" s="5" t="s">
        <v>1523</v>
      </c>
      <c r="E228" s="12" t="s">
        <v>3464</v>
      </c>
      <c r="F228" s="7">
        <v>1089.81</v>
      </c>
      <c r="G228" s="144">
        <v>53</v>
      </c>
      <c r="H228" s="7">
        <v>3.5</v>
      </c>
      <c r="I228" s="8">
        <f t="shared" si="12"/>
        <v>185.5</v>
      </c>
      <c r="J228" s="8">
        <f t="shared" si="13"/>
        <v>12.985000000000001</v>
      </c>
      <c r="K228" s="24">
        <f t="shared" si="15"/>
        <v>198.48999999999998</v>
      </c>
      <c r="L228" s="24">
        <f t="shared" si="14"/>
        <v>1288.3</v>
      </c>
      <c r="M228" s="171"/>
    </row>
    <row r="229" spans="1:13" ht="24" customHeight="1" x14ac:dyDescent="0.4">
      <c r="A229" s="10">
        <v>225</v>
      </c>
      <c r="B229" s="3" t="s">
        <v>2047</v>
      </c>
      <c r="C229" s="5" t="s">
        <v>2048</v>
      </c>
      <c r="D229" s="5" t="s">
        <v>2049</v>
      </c>
      <c r="E229" s="12" t="s">
        <v>3464</v>
      </c>
      <c r="F229" s="7">
        <v>951.26</v>
      </c>
      <c r="G229" s="144">
        <v>53</v>
      </c>
      <c r="H229" s="7">
        <v>3.5</v>
      </c>
      <c r="I229" s="8">
        <f t="shared" si="12"/>
        <v>185.5</v>
      </c>
      <c r="J229" s="8">
        <f t="shared" si="13"/>
        <v>12.985000000000001</v>
      </c>
      <c r="K229" s="24">
        <f t="shared" si="15"/>
        <v>198.48999999999998</v>
      </c>
      <c r="L229" s="24">
        <f t="shared" si="14"/>
        <v>1149.75</v>
      </c>
      <c r="M229" s="171"/>
    </row>
    <row r="230" spans="1:13" ht="24" customHeight="1" x14ac:dyDescent="0.4">
      <c r="A230" s="10">
        <v>226</v>
      </c>
      <c r="B230" s="3" t="s">
        <v>2044</v>
      </c>
      <c r="C230" s="5" t="s">
        <v>2045</v>
      </c>
      <c r="D230" s="5" t="s">
        <v>2046</v>
      </c>
      <c r="E230" s="12" t="s">
        <v>3464</v>
      </c>
      <c r="F230" s="7">
        <v>1498.01</v>
      </c>
      <c r="G230" s="144">
        <v>65</v>
      </c>
      <c r="H230" s="7">
        <v>3.5</v>
      </c>
      <c r="I230" s="8">
        <f t="shared" si="12"/>
        <v>227.5</v>
      </c>
      <c r="J230" s="8">
        <f t="shared" si="13"/>
        <v>15.925000000000001</v>
      </c>
      <c r="K230" s="24">
        <f t="shared" si="15"/>
        <v>243.42999999999998</v>
      </c>
      <c r="L230" s="24">
        <f t="shared" si="14"/>
        <v>1741.44</v>
      </c>
      <c r="M230" s="171"/>
    </row>
    <row r="231" spans="1:13" ht="24" customHeight="1" x14ac:dyDescent="0.4">
      <c r="A231" s="10">
        <v>227</v>
      </c>
      <c r="B231" s="3" t="s">
        <v>2079</v>
      </c>
      <c r="C231" s="5" t="s">
        <v>2222</v>
      </c>
      <c r="D231" s="5" t="s">
        <v>2080</v>
      </c>
      <c r="E231" s="12" t="s">
        <v>3464</v>
      </c>
      <c r="F231" s="7">
        <v>1022.4</v>
      </c>
      <c r="G231" s="144">
        <v>46</v>
      </c>
      <c r="H231" s="7">
        <v>3.5</v>
      </c>
      <c r="I231" s="8">
        <f t="shared" si="12"/>
        <v>161</v>
      </c>
      <c r="J231" s="8">
        <f t="shared" si="13"/>
        <v>11.270000000000001</v>
      </c>
      <c r="K231" s="24">
        <f t="shared" si="15"/>
        <v>172.27</v>
      </c>
      <c r="L231" s="24">
        <f t="shared" si="14"/>
        <v>1194.67</v>
      </c>
      <c r="M231" s="171"/>
    </row>
    <row r="232" spans="1:13" ht="24" customHeight="1" x14ac:dyDescent="0.4">
      <c r="A232" s="10">
        <v>228</v>
      </c>
      <c r="B232" s="3" t="s">
        <v>2032</v>
      </c>
      <c r="C232" s="5" t="s">
        <v>2030</v>
      </c>
      <c r="D232" s="5" t="s">
        <v>2033</v>
      </c>
      <c r="E232" s="3" t="s">
        <v>18</v>
      </c>
      <c r="F232" s="7">
        <v>0</v>
      </c>
      <c r="G232" s="144">
        <v>21</v>
      </c>
      <c r="H232" s="7">
        <v>3.5</v>
      </c>
      <c r="I232" s="8">
        <f t="shared" si="12"/>
        <v>73.5</v>
      </c>
      <c r="J232" s="8">
        <f t="shared" si="13"/>
        <v>5.1450000000000005</v>
      </c>
      <c r="K232" s="24">
        <f t="shared" si="15"/>
        <v>78.650000000000006</v>
      </c>
      <c r="L232" s="24">
        <f t="shared" si="14"/>
        <v>78.650000000000006</v>
      </c>
      <c r="M232" s="171"/>
    </row>
    <row r="233" spans="1:13" ht="24" customHeight="1" x14ac:dyDescent="0.4">
      <c r="A233" s="10">
        <v>229</v>
      </c>
      <c r="B233" s="3" t="s">
        <v>2034</v>
      </c>
      <c r="C233" s="5" t="s">
        <v>2035</v>
      </c>
      <c r="D233" s="5" t="s">
        <v>2036</v>
      </c>
      <c r="E233" s="3" t="s">
        <v>18</v>
      </c>
      <c r="F233" s="7">
        <v>0</v>
      </c>
      <c r="G233" s="144">
        <v>38</v>
      </c>
      <c r="H233" s="7">
        <v>3.5</v>
      </c>
      <c r="I233" s="8">
        <f t="shared" si="12"/>
        <v>133</v>
      </c>
      <c r="J233" s="8">
        <f t="shared" si="13"/>
        <v>9.31</v>
      </c>
      <c r="K233" s="24">
        <f t="shared" si="15"/>
        <v>142.31</v>
      </c>
      <c r="L233" s="24">
        <f t="shared" si="14"/>
        <v>142.31</v>
      </c>
      <c r="M233" s="171"/>
    </row>
    <row r="234" spans="1:13" ht="24" customHeight="1" x14ac:dyDescent="0.4">
      <c r="A234" s="10">
        <v>230</v>
      </c>
      <c r="B234" s="3" t="s">
        <v>2037</v>
      </c>
      <c r="C234" s="5" t="s">
        <v>3065</v>
      </c>
      <c r="D234" s="5" t="s">
        <v>2038</v>
      </c>
      <c r="E234" s="3" t="s">
        <v>3464</v>
      </c>
      <c r="F234" s="7">
        <v>1074.83</v>
      </c>
      <c r="G234" s="144">
        <v>46</v>
      </c>
      <c r="H234" s="7">
        <v>3.5</v>
      </c>
      <c r="I234" s="8">
        <f t="shared" si="12"/>
        <v>161</v>
      </c>
      <c r="J234" s="8">
        <f t="shared" si="13"/>
        <v>11.270000000000001</v>
      </c>
      <c r="K234" s="24">
        <f t="shared" si="15"/>
        <v>172.27</v>
      </c>
      <c r="L234" s="24">
        <f t="shared" si="14"/>
        <v>1247.0999999999999</v>
      </c>
      <c r="M234" s="171"/>
    </row>
    <row r="235" spans="1:13" ht="24" customHeight="1" x14ac:dyDescent="0.4">
      <c r="A235" s="10">
        <v>231</v>
      </c>
      <c r="B235" s="3" t="s">
        <v>2077</v>
      </c>
      <c r="C235" s="5" t="s">
        <v>2221</v>
      </c>
      <c r="D235" s="5" t="s">
        <v>2078</v>
      </c>
      <c r="E235" s="3" t="s">
        <v>3464</v>
      </c>
      <c r="F235" s="7">
        <v>756.51</v>
      </c>
      <c r="G235" s="144">
        <v>32</v>
      </c>
      <c r="H235" s="7">
        <v>3.5</v>
      </c>
      <c r="I235" s="8">
        <f t="shared" si="12"/>
        <v>112</v>
      </c>
      <c r="J235" s="8">
        <f t="shared" si="13"/>
        <v>7.8400000000000007</v>
      </c>
      <c r="K235" s="24">
        <f t="shared" si="15"/>
        <v>119.84</v>
      </c>
      <c r="L235" s="24">
        <f t="shared" si="14"/>
        <v>876.35</v>
      </c>
      <c r="M235" s="171"/>
    </row>
    <row r="236" spans="1:13" ht="24" customHeight="1" x14ac:dyDescent="0.4">
      <c r="A236" s="10">
        <v>232</v>
      </c>
      <c r="B236" s="3" t="s">
        <v>2004</v>
      </c>
      <c r="C236" s="5" t="s">
        <v>2218</v>
      </c>
      <c r="D236" s="5" t="s">
        <v>2350</v>
      </c>
      <c r="E236" s="3" t="s">
        <v>3464</v>
      </c>
      <c r="F236" s="7">
        <v>925.03</v>
      </c>
      <c r="G236" s="144">
        <v>45</v>
      </c>
      <c r="H236" s="7">
        <v>3.5</v>
      </c>
      <c r="I236" s="8">
        <f t="shared" si="12"/>
        <v>157.5</v>
      </c>
      <c r="J236" s="8">
        <f t="shared" si="13"/>
        <v>11.025</v>
      </c>
      <c r="K236" s="24">
        <f t="shared" si="15"/>
        <v>168.53</v>
      </c>
      <c r="L236" s="24">
        <f t="shared" si="14"/>
        <v>1093.56</v>
      </c>
      <c r="M236" s="171"/>
    </row>
    <row r="237" spans="1:13" ht="24" customHeight="1" x14ac:dyDescent="0.4">
      <c r="A237" s="10">
        <v>233</v>
      </c>
      <c r="B237" s="3" t="s">
        <v>2029</v>
      </c>
      <c r="C237" s="5" t="s">
        <v>2030</v>
      </c>
      <c r="D237" s="5" t="s">
        <v>2031</v>
      </c>
      <c r="E237" s="12" t="s">
        <v>3464</v>
      </c>
      <c r="F237" s="7">
        <v>41.21</v>
      </c>
      <c r="G237" s="144">
        <v>2</v>
      </c>
      <c r="H237" s="7">
        <v>3.5</v>
      </c>
      <c r="I237" s="8">
        <f t="shared" si="12"/>
        <v>7</v>
      </c>
      <c r="J237" s="8">
        <f t="shared" si="13"/>
        <v>0.49000000000000005</v>
      </c>
      <c r="K237" s="24">
        <f t="shared" si="15"/>
        <v>7.49</v>
      </c>
      <c r="L237" s="24">
        <f t="shared" si="14"/>
        <v>48.7</v>
      </c>
      <c r="M237" s="171"/>
    </row>
    <row r="238" spans="1:13" ht="24" customHeight="1" x14ac:dyDescent="0.4">
      <c r="A238" s="172">
        <v>234</v>
      </c>
      <c r="B238" s="3" t="s">
        <v>3864</v>
      </c>
      <c r="C238" s="5" t="s">
        <v>3865</v>
      </c>
      <c r="D238" s="5" t="s">
        <v>3866</v>
      </c>
      <c r="E238" s="3" t="s">
        <v>18</v>
      </c>
      <c r="F238" s="7">
        <v>0</v>
      </c>
      <c r="G238" s="144">
        <v>0</v>
      </c>
      <c r="H238" s="7">
        <v>3.5</v>
      </c>
      <c r="I238" s="8">
        <f t="shared" si="12"/>
        <v>0</v>
      </c>
      <c r="J238" s="8">
        <f t="shared" si="13"/>
        <v>0</v>
      </c>
      <c r="K238" s="24">
        <f t="shared" si="15"/>
        <v>0</v>
      </c>
      <c r="L238" s="24">
        <f t="shared" si="14"/>
        <v>0</v>
      </c>
      <c r="M238" s="171"/>
    </row>
    <row r="239" spans="1:13" ht="24" customHeight="1" x14ac:dyDescent="0.4">
      <c r="A239" s="172">
        <v>235</v>
      </c>
      <c r="B239" s="3" t="s">
        <v>3867</v>
      </c>
      <c r="C239" s="5" t="s">
        <v>3868</v>
      </c>
      <c r="D239" s="5" t="s">
        <v>3869</v>
      </c>
      <c r="E239" s="3" t="s">
        <v>18</v>
      </c>
      <c r="F239" s="7">
        <v>0</v>
      </c>
      <c r="G239" s="144">
        <v>0</v>
      </c>
      <c r="H239" s="7">
        <v>3.5</v>
      </c>
      <c r="I239" s="8">
        <f t="shared" si="12"/>
        <v>0</v>
      </c>
      <c r="J239" s="8">
        <f t="shared" si="13"/>
        <v>0</v>
      </c>
      <c r="K239" s="24">
        <f t="shared" si="15"/>
        <v>0</v>
      </c>
      <c r="L239" s="24">
        <f t="shared" si="14"/>
        <v>0</v>
      </c>
      <c r="M239" s="171"/>
    </row>
    <row r="240" spans="1:13" ht="24" customHeight="1" x14ac:dyDescent="0.4">
      <c r="A240" s="10">
        <v>236</v>
      </c>
      <c r="B240" s="3" t="s">
        <v>2006</v>
      </c>
      <c r="C240" s="5" t="s">
        <v>2007</v>
      </c>
      <c r="D240" s="5" t="s">
        <v>2008</v>
      </c>
      <c r="E240" s="12" t="s">
        <v>3464</v>
      </c>
      <c r="F240" s="7">
        <v>1052.3599999999999</v>
      </c>
      <c r="G240" s="144">
        <v>52</v>
      </c>
      <c r="H240" s="7">
        <v>3.5</v>
      </c>
      <c r="I240" s="8">
        <f t="shared" si="12"/>
        <v>182</v>
      </c>
      <c r="J240" s="8">
        <f t="shared" si="13"/>
        <v>12.740000000000002</v>
      </c>
      <c r="K240" s="24">
        <f t="shared" si="15"/>
        <v>194.74</v>
      </c>
      <c r="L240" s="24">
        <f t="shared" si="14"/>
        <v>1247.0999999999999</v>
      </c>
      <c r="M240" s="171"/>
    </row>
    <row r="241" spans="1:13" ht="24" customHeight="1" x14ac:dyDescent="0.4">
      <c r="A241" s="10">
        <v>237</v>
      </c>
      <c r="B241" s="3" t="s">
        <v>1557</v>
      </c>
      <c r="C241" s="5" t="s">
        <v>1558</v>
      </c>
      <c r="D241" s="5" t="s">
        <v>1559</v>
      </c>
      <c r="E241" s="12" t="s">
        <v>3464</v>
      </c>
      <c r="F241" s="7">
        <v>411.96</v>
      </c>
      <c r="G241" s="144">
        <v>29</v>
      </c>
      <c r="H241" s="7">
        <v>3.5</v>
      </c>
      <c r="I241" s="8">
        <f t="shared" si="12"/>
        <v>101.5</v>
      </c>
      <c r="J241" s="8">
        <f t="shared" si="13"/>
        <v>7.1050000000000004</v>
      </c>
      <c r="K241" s="24">
        <f t="shared" si="15"/>
        <v>108.61</v>
      </c>
      <c r="L241" s="24">
        <f t="shared" si="14"/>
        <v>520.56999999999994</v>
      </c>
      <c r="M241" s="171"/>
    </row>
    <row r="242" spans="1:13" ht="24" customHeight="1" x14ac:dyDescent="0.4">
      <c r="A242" s="10">
        <v>238</v>
      </c>
      <c r="B242" s="3" t="s">
        <v>2022</v>
      </c>
      <c r="C242" s="5" t="s">
        <v>2023</v>
      </c>
      <c r="D242" s="5" t="s">
        <v>2024</v>
      </c>
      <c r="E242" s="3" t="s">
        <v>3464</v>
      </c>
      <c r="F242" s="7">
        <v>756.51</v>
      </c>
      <c r="G242" s="144">
        <v>32</v>
      </c>
      <c r="H242" s="7">
        <v>3.5</v>
      </c>
      <c r="I242" s="8">
        <f t="shared" si="12"/>
        <v>112</v>
      </c>
      <c r="J242" s="8">
        <f t="shared" si="13"/>
        <v>7.8400000000000007</v>
      </c>
      <c r="K242" s="24">
        <f t="shared" si="15"/>
        <v>119.84</v>
      </c>
      <c r="L242" s="24">
        <f t="shared" si="14"/>
        <v>876.35</v>
      </c>
      <c r="M242" s="171"/>
    </row>
    <row r="243" spans="1:13" ht="24" customHeight="1" x14ac:dyDescent="0.4">
      <c r="A243" s="10">
        <v>239</v>
      </c>
      <c r="B243" s="3" t="s">
        <v>2005</v>
      </c>
      <c r="C243" s="5" t="s">
        <v>2219</v>
      </c>
      <c r="D243" s="5" t="s">
        <v>2351</v>
      </c>
      <c r="E243" s="3" t="s">
        <v>3464</v>
      </c>
      <c r="F243" s="7">
        <v>1205.9000000000001</v>
      </c>
      <c r="G243" s="144">
        <v>63</v>
      </c>
      <c r="H243" s="7">
        <v>3.5</v>
      </c>
      <c r="I243" s="8">
        <f t="shared" si="12"/>
        <v>220.5</v>
      </c>
      <c r="J243" s="8">
        <f t="shared" si="13"/>
        <v>15.435000000000002</v>
      </c>
      <c r="K243" s="24">
        <f t="shared" si="15"/>
        <v>235.94</v>
      </c>
      <c r="L243" s="24">
        <f t="shared" si="14"/>
        <v>1441.8400000000001</v>
      </c>
      <c r="M243" s="171"/>
    </row>
    <row r="244" spans="1:13" ht="24" customHeight="1" x14ac:dyDescent="0.4">
      <c r="A244" s="10">
        <v>240</v>
      </c>
      <c r="B244" s="3" t="s">
        <v>1601</v>
      </c>
      <c r="C244" s="5" t="s">
        <v>1602</v>
      </c>
      <c r="D244" s="5" t="s">
        <v>1603</v>
      </c>
      <c r="E244" s="3" t="s">
        <v>3481</v>
      </c>
      <c r="F244" s="7">
        <v>56.18</v>
      </c>
      <c r="G244" s="144">
        <v>1</v>
      </c>
      <c r="H244" s="7">
        <v>3.5</v>
      </c>
      <c r="I244" s="8">
        <f t="shared" si="12"/>
        <v>3.5</v>
      </c>
      <c r="J244" s="8">
        <f t="shared" si="13"/>
        <v>0.24500000000000002</v>
      </c>
      <c r="K244" s="24">
        <f t="shared" si="15"/>
        <v>3.75</v>
      </c>
      <c r="L244" s="24">
        <f t="shared" si="14"/>
        <v>59.93</v>
      </c>
      <c r="M244" s="171"/>
    </row>
    <row r="245" spans="1:13" ht="24" customHeight="1" x14ac:dyDescent="0.4">
      <c r="A245" s="10">
        <v>241</v>
      </c>
      <c r="B245" s="3" t="s">
        <v>1604</v>
      </c>
      <c r="C245" s="5" t="s">
        <v>1605</v>
      </c>
      <c r="D245" s="5" t="s">
        <v>1606</v>
      </c>
      <c r="E245" s="3" t="s">
        <v>3464</v>
      </c>
      <c r="F245" s="7">
        <v>104.87</v>
      </c>
      <c r="G245" s="144">
        <v>10</v>
      </c>
      <c r="H245" s="7">
        <v>3.5</v>
      </c>
      <c r="I245" s="8">
        <f t="shared" si="12"/>
        <v>35</v>
      </c>
      <c r="J245" s="8">
        <f t="shared" si="13"/>
        <v>2.4500000000000002</v>
      </c>
      <c r="K245" s="24">
        <f t="shared" si="15"/>
        <v>37.450000000000003</v>
      </c>
      <c r="L245" s="24">
        <f t="shared" si="14"/>
        <v>142.32</v>
      </c>
      <c r="M245" s="171"/>
    </row>
    <row r="246" spans="1:13" ht="24" customHeight="1" x14ac:dyDescent="0.4">
      <c r="A246" s="10">
        <v>242</v>
      </c>
      <c r="B246" s="3" t="s">
        <v>1607</v>
      </c>
      <c r="C246" s="5" t="s">
        <v>1608</v>
      </c>
      <c r="D246" s="5" t="s">
        <v>1609</v>
      </c>
      <c r="E246" s="12" t="s">
        <v>3464</v>
      </c>
      <c r="F246" s="7">
        <v>209.73</v>
      </c>
      <c r="G246" s="144">
        <v>12</v>
      </c>
      <c r="H246" s="7">
        <v>3.5</v>
      </c>
      <c r="I246" s="8">
        <f t="shared" si="12"/>
        <v>42</v>
      </c>
      <c r="J246" s="8">
        <f t="shared" si="13"/>
        <v>2.9400000000000004</v>
      </c>
      <c r="K246" s="24">
        <f t="shared" si="15"/>
        <v>44.94</v>
      </c>
      <c r="L246" s="24">
        <f t="shared" si="14"/>
        <v>254.67</v>
      </c>
      <c r="M246" s="171"/>
    </row>
    <row r="247" spans="1:13" ht="24" customHeight="1" x14ac:dyDescent="0.4">
      <c r="A247" s="10">
        <v>243</v>
      </c>
      <c r="B247" s="3" t="s">
        <v>1891</v>
      </c>
      <c r="C247" s="5" t="s">
        <v>1892</v>
      </c>
      <c r="D247" s="5" t="s">
        <v>1893</v>
      </c>
      <c r="E247" s="3" t="s">
        <v>18</v>
      </c>
      <c r="F247" s="7">
        <v>0</v>
      </c>
      <c r="G247" s="144">
        <v>49</v>
      </c>
      <c r="H247" s="7">
        <v>3.5</v>
      </c>
      <c r="I247" s="8">
        <f t="shared" si="12"/>
        <v>171.5</v>
      </c>
      <c r="J247" s="8">
        <f t="shared" si="13"/>
        <v>12.005000000000001</v>
      </c>
      <c r="K247" s="24">
        <f t="shared" si="15"/>
        <v>183.51</v>
      </c>
      <c r="L247" s="24">
        <f t="shared" si="14"/>
        <v>183.51</v>
      </c>
      <c r="M247" s="171"/>
    </row>
    <row r="248" spans="1:13" ht="24" customHeight="1" x14ac:dyDescent="0.4">
      <c r="A248" s="10">
        <v>244</v>
      </c>
      <c r="B248" s="3" t="s">
        <v>2025</v>
      </c>
      <c r="C248" s="5" t="s">
        <v>2026</v>
      </c>
      <c r="D248" s="5" t="s">
        <v>2027</v>
      </c>
      <c r="E248" s="12" t="s">
        <v>3464</v>
      </c>
      <c r="F248" s="7">
        <v>299.61</v>
      </c>
      <c r="G248" s="144">
        <v>13</v>
      </c>
      <c r="H248" s="7">
        <v>3.5</v>
      </c>
      <c r="I248" s="8">
        <f t="shared" si="12"/>
        <v>45.5</v>
      </c>
      <c r="J248" s="8">
        <f t="shared" si="13"/>
        <v>3.1850000000000005</v>
      </c>
      <c r="K248" s="24">
        <f t="shared" si="15"/>
        <v>48.69</v>
      </c>
      <c r="L248" s="24">
        <f t="shared" si="14"/>
        <v>348.3</v>
      </c>
      <c r="M248" s="171"/>
    </row>
    <row r="249" spans="1:13" ht="24" customHeight="1" x14ac:dyDescent="0.4">
      <c r="A249" s="10">
        <v>245</v>
      </c>
      <c r="B249" s="3" t="s">
        <v>1967</v>
      </c>
      <c r="C249" s="5" t="s">
        <v>568</v>
      </c>
      <c r="D249" s="5" t="s">
        <v>1968</v>
      </c>
      <c r="E249" s="12" t="s">
        <v>3464</v>
      </c>
      <c r="F249" s="7">
        <v>134.84</v>
      </c>
      <c r="G249" s="144">
        <v>4</v>
      </c>
      <c r="H249" s="7">
        <v>3.5</v>
      </c>
      <c r="I249" s="8">
        <f t="shared" si="12"/>
        <v>14</v>
      </c>
      <c r="J249" s="8">
        <f t="shared" si="13"/>
        <v>0.98000000000000009</v>
      </c>
      <c r="K249" s="24">
        <f t="shared" si="15"/>
        <v>14.98</v>
      </c>
      <c r="L249" s="24">
        <f t="shared" si="14"/>
        <v>149.82</v>
      </c>
      <c r="M249" s="171"/>
    </row>
    <row r="250" spans="1:13" ht="24" customHeight="1" x14ac:dyDescent="0.4">
      <c r="A250" s="10">
        <v>246</v>
      </c>
      <c r="B250" s="3" t="s">
        <v>2136</v>
      </c>
      <c r="C250" s="5" t="s">
        <v>2137</v>
      </c>
      <c r="D250" s="5" t="s">
        <v>2138</v>
      </c>
      <c r="E250" s="3" t="s">
        <v>18</v>
      </c>
      <c r="F250" s="7">
        <v>0</v>
      </c>
      <c r="G250" s="144">
        <v>451</v>
      </c>
      <c r="H250" s="7">
        <v>3.5</v>
      </c>
      <c r="I250" s="8">
        <f t="shared" si="12"/>
        <v>1578.5</v>
      </c>
      <c r="J250" s="8">
        <f t="shared" si="13"/>
        <v>110.495</v>
      </c>
      <c r="K250" s="24">
        <f t="shared" si="15"/>
        <v>1689</v>
      </c>
      <c r="L250" s="24">
        <f t="shared" si="14"/>
        <v>1689</v>
      </c>
      <c r="M250" s="171"/>
    </row>
    <row r="251" spans="1:13" ht="24" customHeight="1" x14ac:dyDescent="0.4">
      <c r="A251" s="10">
        <v>247</v>
      </c>
      <c r="B251" s="3" t="s">
        <v>1898</v>
      </c>
      <c r="C251" s="5" t="s">
        <v>1899</v>
      </c>
      <c r="D251" s="5" t="s">
        <v>1900</v>
      </c>
      <c r="E251" s="3" t="s">
        <v>3464</v>
      </c>
      <c r="F251" s="7">
        <v>591.73</v>
      </c>
      <c r="G251" s="144">
        <v>21</v>
      </c>
      <c r="H251" s="7">
        <v>3.5</v>
      </c>
      <c r="I251" s="8">
        <f t="shared" si="12"/>
        <v>73.5</v>
      </c>
      <c r="J251" s="8">
        <f t="shared" si="13"/>
        <v>5.1450000000000005</v>
      </c>
      <c r="K251" s="24">
        <f t="shared" si="15"/>
        <v>78.650000000000006</v>
      </c>
      <c r="L251" s="24">
        <f t="shared" si="14"/>
        <v>670.38</v>
      </c>
      <c r="M251" s="171"/>
    </row>
    <row r="252" spans="1:13" ht="24" customHeight="1" x14ac:dyDescent="0.4">
      <c r="A252" s="10">
        <v>248</v>
      </c>
      <c r="B252" s="3" t="s">
        <v>1901</v>
      </c>
      <c r="C252" s="5" t="s">
        <v>1902</v>
      </c>
      <c r="D252" s="5" t="s">
        <v>1903</v>
      </c>
      <c r="E252" s="3" t="s">
        <v>3464</v>
      </c>
      <c r="F252" s="7">
        <v>539.29</v>
      </c>
      <c r="G252" s="144">
        <v>25</v>
      </c>
      <c r="H252" s="7">
        <v>3.5</v>
      </c>
      <c r="I252" s="8">
        <f t="shared" si="12"/>
        <v>87.5</v>
      </c>
      <c r="J252" s="8">
        <f t="shared" si="13"/>
        <v>6.1250000000000009</v>
      </c>
      <c r="K252" s="24">
        <f t="shared" si="15"/>
        <v>93.63000000000001</v>
      </c>
      <c r="L252" s="24">
        <f t="shared" si="14"/>
        <v>632.91999999999996</v>
      </c>
      <c r="M252" s="171"/>
    </row>
    <row r="253" spans="1:13" ht="24" customHeight="1" x14ac:dyDescent="0.4">
      <c r="A253" s="10">
        <v>249</v>
      </c>
      <c r="B253" s="3" t="s">
        <v>1904</v>
      </c>
      <c r="C253" s="5" t="s">
        <v>1905</v>
      </c>
      <c r="D253" s="5" t="s">
        <v>1906</v>
      </c>
      <c r="E253" s="3" t="s">
        <v>18</v>
      </c>
      <c r="F253" s="7">
        <v>0</v>
      </c>
      <c r="G253" s="144">
        <v>74</v>
      </c>
      <c r="H253" s="7">
        <v>3.5</v>
      </c>
      <c r="I253" s="8">
        <f t="shared" si="12"/>
        <v>259</v>
      </c>
      <c r="J253" s="8">
        <f t="shared" si="13"/>
        <v>18.130000000000003</v>
      </c>
      <c r="K253" s="24">
        <f t="shared" si="15"/>
        <v>277.13</v>
      </c>
      <c r="L253" s="24">
        <f t="shared" si="14"/>
        <v>277.13</v>
      </c>
      <c r="M253" s="171"/>
    </row>
    <row r="254" spans="1:13" ht="24" customHeight="1" x14ac:dyDescent="0.4">
      <c r="A254" s="172">
        <v>250</v>
      </c>
      <c r="B254" s="3" t="s">
        <v>3870</v>
      </c>
      <c r="C254" s="5" t="s">
        <v>3871</v>
      </c>
      <c r="D254" s="5" t="s">
        <v>3872</v>
      </c>
      <c r="E254" s="3" t="s">
        <v>18</v>
      </c>
      <c r="F254" s="7">
        <v>0</v>
      </c>
      <c r="G254" s="144">
        <v>0</v>
      </c>
      <c r="H254" s="7">
        <v>3.5</v>
      </c>
      <c r="I254" s="8">
        <f t="shared" si="12"/>
        <v>0</v>
      </c>
      <c r="J254" s="8">
        <f t="shared" si="13"/>
        <v>0</v>
      </c>
      <c r="K254" s="24">
        <f t="shared" si="15"/>
        <v>0</v>
      </c>
      <c r="L254" s="24">
        <f t="shared" si="14"/>
        <v>0</v>
      </c>
      <c r="M254" s="171"/>
    </row>
    <row r="255" spans="1:13" ht="24" customHeight="1" x14ac:dyDescent="0.4">
      <c r="A255" s="10">
        <v>251</v>
      </c>
      <c r="B255" s="3" t="s">
        <v>1907</v>
      </c>
      <c r="C255" s="5" t="s">
        <v>1908</v>
      </c>
      <c r="D255" s="5" t="s">
        <v>1909</v>
      </c>
      <c r="E255" s="3" t="s">
        <v>3464</v>
      </c>
      <c r="F255" s="7">
        <v>4168.2</v>
      </c>
      <c r="G255" s="144">
        <v>191</v>
      </c>
      <c r="H255" s="7">
        <v>3.5</v>
      </c>
      <c r="I255" s="8">
        <f t="shared" si="12"/>
        <v>668.5</v>
      </c>
      <c r="J255" s="8">
        <f t="shared" si="13"/>
        <v>46.795000000000002</v>
      </c>
      <c r="K255" s="24">
        <f t="shared" si="15"/>
        <v>715.3</v>
      </c>
      <c r="L255" s="24">
        <f t="shared" si="14"/>
        <v>4883.5</v>
      </c>
      <c r="M255" s="171"/>
    </row>
    <row r="256" spans="1:13" ht="24" customHeight="1" x14ac:dyDescent="0.4">
      <c r="A256" s="10">
        <v>252</v>
      </c>
      <c r="B256" s="3" t="s">
        <v>1998</v>
      </c>
      <c r="C256" s="5" t="s">
        <v>2217</v>
      </c>
      <c r="D256" s="5" t="s">
        <v>1999</v>
      </c>
      <c r="E256" s="3" t="s">
        <v>3464</v>
      </c>
      <c r="F256" s="7">
        <v>3040.96</v>
      </c>
      <c r="G256" s="144">
        <v>143</v>
      </c>
      <c r="H256" s="7">
        <v>3.5</v>
      </c>
      <c r="I256" s="8">
        <f t="shared" si="12"/>
        <v>500.5</v>
      </c>
      <c r="J256" s="8">
        <f t="shared" si="13"/>
        <v>35.035000000000004</v>
      </c>
      <c r="K256" s="24">
        <f t="shared" si="15"/>
        <v>535.54</v>
      </c>
      <c r="L256" s="24">
        <f t="shared" si="14"/>
        <v>3576.5</v>
      </c>
      <c r="M256" s="171"/>
    </row>
    <row r="257" spans="1:13" ht="24" customHeight="1" x14ac:dyDescent="0.4">
      <c r="A257" s="10">
        <v>253</v>
      </c>
      <c r="B257" s="3" t="s">
        <v>2019</v>
      </c>
      <c r="C257" s="5" t="s">
        <v>2020</v>
      </c>
      <c r="D257" s="5" t="s">
        <v>2021</v>
      </c>
      <c r="E257" s="3" t="s">
        <v>3464</v>
      </c>
      <c r="F257" s="7">
        <v>936.26</v>
      </c>
      <c r="G257" s="144">
        <v>39</v>
      </c>
      <c r="H257" s="7">
        <v>3.5</v>
      </c>
      <c r="I257" s="8">
        <f t="shared" si="12"/>
        <v>136.5</v>
      </c>
      <c r="J257" s="8">
        <f t="shared" si="13"/>
        <v>9.5550000000000015</v>
      </c>
      <c r="K257" s="24">
        <f t="shared" si="15"/>
        <v>146.06</v>
      </c>
      <c r="L257" s="24">
        <f t="shared" si="14"/>
        <v>1082.32</v>
      </c>
      <c r="M257" s="171"/>
    </row>
    <row r="258" spans="1:13" ht="24" customHeight="1" x14ac:dyDescent="0.4">
      <c r="A258" s="10">
        <v>254</v>
      </c>
      <c r="B258" s="3" t="s">
        <v>2016</v>
      </c>
      <c r="C258" s="5" t="s">
        <v>2017</v>
      </c>
      <c r="D258" s="5" t="s">
        <v>2018</v>
      </c>
      <c r="E258" s="3" t="s">
        <v>3472</v>
      </c>
      <c r="F258" s="7">
        <v>719.05</v>
      </c>
      <c r="G258" s="144">
        <v>26</v>
      </c>
      <c r="H258" s="7">
        <v>3.5</v>
      </c>
      <c r="I258" s="8">
        <f t="shared" si="12"/>
        <v>91</v>
      </c>
      <c r="J258" s="8">
        <f t="shared" si="13"/>
        <v>6.370000000000001</v>
      </c>
      <c r="K258" s="24">
        <f t="shared" si="15"/>
        <v>97.37</v>
      </c>
      <c r="L258" s="24">
        <f t="shared" si="14"/>
        <v>816.42</v>
      </c>
      <c r="M258" s="171"/>
    </row>
    <row r="259" spans="1:13" ht="24" customHeight="1" x14ac:dyDescent="0.4">
      <c r="A259" s="10">
        <v>255</v>
      </c>
      <c r="B259" s="3" t="s">
        <v>1991</v>
      </c>
      <c r="C259" s="5" t="s">
        <v>699</v>
      </c>
      <c r="D259" s="5" t="s">
        <v>1992</v>
      </c>
      <c r="E259" s="3" t="s">
        <v>3464</v>
      </c>
      <c r="F259" s="7">
        <v>228.46</v>
      </c>
      <c r="G259" s="144">
        <v>12</v>
      </c>
      <c r="H259" s="7">
        <v>3.5</v>
      </c>
      <c r="I259" s="8">
        <f t="shared" si="12"/>
        <v>42</v>
      </c>
      <c r="J259" s="8">
        <f t="shared" si="13"/>
        <v>2.9400000000000004</v>
      </c>
      <c r="K259" s="24">
        <f t="shared" si="15"/>
        <v>44.94</v>
      </c>
      <c r="L259" s="24">
        <f t="shared" si="14"/>
        <v>273.39999999999998</v>
      </c>
      <c r="M259" s="171"/>
    </row>
    <row r="260" spans="1:13" ht="24" customHeight="1" x14ac:dyDescent="0.4">
      <c r="A260" s="10">
        <v>256</v>
      </c>
      <c r="B260" s="3" t="s">
        <v>2013</v>
      </c>
      <c r="C260" s="5" t="s">
        <v>2014</v>
      </c>
      <c r="D260" s="5" t="s">
        <v>2015</v>
      </c>
      <c r="E260" s="3" t="s">
        <v>3464</v>
      </c>
      <c r="F260" s="7">
        <v>490.62</v>
      </c>
      <c r="G260" s="144">
        <v>24</v>
      </c>
      <c r="H260" s="7">
        <v>3.5</v>
      </c>
      <c r="I260" s="8">
        <f t="shared" si="12"/>
        <v>84</v>
      </c>
      <c r="J260" s="8">
        <f t="shared" si="13"/>
        <v>5.8800000000000008</v>
      </c>
      <c r="K260" s="24">
        <f t="shared" si="15"/>
        <v>89.88</v>
      </c>
      <c r="L260" s="24">
        <f t="shared" si="14"/>
        <v>580.5</v>
      </c>
      <c r="M260" s="171"/>
    </row>
    <row r="261" spans="1:13" ht="24" customHeight="1" x14ac:dyDescent="0.4">
      <c r="A261" s="10">
        <v>257</v>
      </c>
      <c r="B261" s="3" t="s">
        <v>1984</v>
      </c>
      <c r="C261" s="5" t="s">
        <v>2214</v>
      </c>
      <c r="D261" s="5" t="s">
        <v>1985</v>
      </c>
      <c r="E261" s="3" t="s">
        <v>3464</v>
      </c>
      <c r="F261" s="7">
        <v>29.98</v>
      </c>
      <c r="G261" s="144">
        <v>2</v>
      </c>
      <c r="H261" s="7">
        <v>3.5</v>
      </c>
      <c r="I261" s="8">
        <f t="shared" si="12"/>
        <v>7</v>
      </c>
      <c r="J261" s="8">
        <f t="shared" si="13"/>
        <v>0.49000000000000005</v>
      </c>
      <c r="K261" s="24">
        <f t="shared" si="15"/>
        <v>7.49</v>
      </c>
      <c r="L261" s="24">
        <f t="shared" si="14"/>
        <v>37.47</v>
      </c>
      <c r="M261" s="171"/>
    </row>
    <row r="262" spans="1:13" ht="24" customHeight="1" x14ac:dyDescent="0.4">
      <c r="A262" s="10">
        <v>258</v>
      </c>
      <c r="B262" s="3" t="s">
        <v>2072</v>
      </c>
      <c r="C262" s="5" t="s">
        <v>2073</v>
      </c>
      <c r="D262" s="5" t="s">
        <v>2074</v>
      </c>
      <c r="E262" s="3" t="s">
        <v>3471</v>
      </c>
      <c r="F262" s="7">
        <v>700.32</v>
      </c>
      <c r="G262" s="144">
        <v>145</v>
      </c>
      <c r="H262" s="7">
        <v>3.5</v>
      </c>
      <c r="I262" s="8">
        <f t="shared" ref="I262:I325" si="16">SUM(G262*H262)</f>
        <v>507.5</v>
      </c>
      <c r="J262" s="8">
        <f t="shared" ref="J262:J325" si="17">SUM(I262*7%)</f>
        <v>35.525000000000006</v>
      </c>
      <c r="K262" s="24">
        <f t="shared" si="15"/>
        <v>543.03</v>
      </c>
      <c r="L262" s="24">
        <f t="shared" ref="L262:L325" si="18">SUM(F262+K262)</f>
        <v>1243.3499999999999</v>
      </c>
      <c r="M262" s="171"/>
    </row>
    <row r="263" spans="1:13" ht="24" customHeight="1" x14ac:dyDescent="0.4">
      <c r="A263" s="10">
        <v>259</v>
      </c>
      <c r="B263" s="3" t="s">
        <v>1915</v>
      </c>
      <c r="C263" s="5" t="s">
        <v>1916</v>
      </c>
      <c r="D263" s="5" t="s">
        <v>1917</v>
      </c>
      <c r="E263" s="3" t="s">
        <v>3467</v>
      </c>
      <c r="F263" s="7">
        <v>352.04</v>
      </c>
      <c r="G263" s="144">
        <v>31</v>
      </c>
      <c r="H263" s="7">
        <v>3.5</v>
      </c>
      <c r="I263" s="8">
        <f t="shared" si="16"/>
        <v>108.5</v>
      </c>
      <c r="J263" s="8">
        <f t="shared" si="17"/>
        <v>7.5950000000000006</v>
      </c>
      <c r="K263" s="24">
        <f t="shared" si="15"/>
        <v>116.10000000000001</v>
      </c>
      <c r="L263" s="24">
        <f t="shared" si="18"/>
        <v>468.14000000000004</v>
      </c>
      <c r="M263" s="171"/>
    </row>
    <row r="264" spans="1:13" ht="24" customHeight="1" x14ac:dyDescent="0.4">
      <c r="A264" s="10">
        <v>260</v>
      </c>
      <c r="B264" s="3" t="s">
        <v>1918</v>
      </c>
      <c r="C264" s="5" t="s">
        <v>1919</v>
      </c>
      <c r="D264" s="5" t="s">
        <v>1920</v>
      </c>
      <c r="E264" s="3" t="s">
        <v>18</v>
      </c>
      <c r="F264" s="7">
        <v>0</v>
      </c>
      <c r="G264" s="144">
        <v>14</v>
      </c>
      <c r="H264" s="7">
        <v>3.5</v>
      </c>
      <c r="I264" s="8">
        <f t="shared" si="16"/>
        <v>49</v>
      </c>
      <c r="J264" s="8">
        <f t="shared" si="17"/>
        <v>3.43</v>
      </c>
      <c r="K264" s="24">
        <f t="shared" ref="K264:K327" si="19">ROUNDUP(I264+J264,2)</f>
        <v>52.43</v>
      </c>
      <c r="L264" s="24">
        <f t="shared" si="18"/>
        <v>52.43</v>
      </c>
      <c r="M264" s="171"/>
    </row>
    <row r="265" spans="1:13" ht="24" customHeight="1" x14ac:dyDescent="0.4">
      <c r="A265" s="10">
        <v>261</v>
      </c>
      <c r="B265" s="3" t="s">
        <v>1921</v>
      </c>
      <c r="C265" s="5" t="s">
        <v>3525</v>
      </c>
      <c r="D265" s="5" t="s">
        <v>1922</v>
      </c>
      <c r="E265" s="12" t="s">
        <v>3464</v>
      </c>
      <c r="F265" s="7">
        <v>1924.94</v>
      </c>
      <c r="G265" s="144">
        <v>80</v>
      </c>
      <c r="H265" s="7">
        <v>3.5</v>
      </c>
      <c r="I265" s="8">
        <f t="shared" si="16"/>
        <v>280</v>
      </c>
      <c r="J265" s="8">
        <f t="shared" si="17"/>
        <v>19.600000000000001</v>
      </c>
      <c r="K265" s="24">
        <f t="shared" si="19"/>
        <v>299.60000000000002</v>
      </c>
      <c r="L265" s="24">
        <f t="shared" si="18"/>
        <v>2224.54</v>
      </c>
      <c r="M265" s="171"/>
    </row>
    <row r="266" spans="1:13" ht="24" customHeight="1" x14ac:dyDescent="0.4">
      <c r="A266" s="10">
        <v>262</v>
      </c>
      <c r="B266" s="3" t="s">
        <v>2010</v>
      </c>
      <c r="C266" s="5" t="s">
        <v>2011</v>
      </c>
      <c r="D266" s="5" t="s">
        <v>2012</v>
      </c>
      <c r="E266" s="12" t="s">
        <v>3464</v>
      </c>
      <c r="F266" s="7">
        <v>220.97</v>
      </c>
      <c r="G266" s="144">
        <v>9</v>
      </c>
      <c r="H266" s="7">
        <v>3.5</v>
      </c>
      <c r="I266" s="8">
        <f t="shared" si="16"/>
        <v>31.5</v>
      </c>
      <c r="J266" s="8">
        <f t="shared" si="17"/>
        <v>2.2050000000000001</v>
      </c>
      <c r="K266" s="24">
        <f t="shared" si="19"/>
        <v>33.71</v>
      </c>
      <c r="L266" s="24">
        <f t="shared" si="18"/>
        <v>254.68</v>
      </c>
      <c r="M266" s="171"/>
    </row>
    <row r="267" spans="1:13" ht="24" customHeight="1" x14ac:dyDescent="0.4">
      <c r="A267" s="10">
        <v>263</v>
      </c>
      <c r="B267" s="3" t="s">
        <v>1965</v>
      </c>
      <c r="C267" s="5" t="s">
        <v>1966</v>
      </c>
      <c r="D267" s="5" t="s">
        <v>2246</v>
      </c>
      <c r="E267" s="3" t="s">
        <v>18</v>
      </c>
      <c r="F267" s="7">
        <v>0</v>
      </c>
      <c r="G267" s="144">
        <v>77</v>
      </c>
      <c r="H267" s="7">
        <v>3.5</v>
      </c>
      <c r="I267" s="8">
        <f t="shared" si="16"/>
        <v>269.5</v>
      </c>
      <c r="J267" s="8">
        <f t="shared" si="17"/>
        <v>18.865000000000002</v>
      </c>
      <c r="K267" s="24">
        <f t="shared" si="19"/>
        <v>288.37</v>
      </c>
      <c r="L267" s="24">
        <f t="shared" si="18"/>
        <v>288.37</v>
      </c>
      <c r="M267" s="171"/>
    </row>
    <row r="268" spans="1:13" ht="24" customHeight="1" x14ac:dyDescent="0.4">
      <c r="A268" s="10">
        <v>264</v>
      </c>
      <c r="B268" s="3" t="s">
        <v>1923</v>
      </c>
      <c r="C268" s="5" t="s">
        <v>3526</v>
      </c>
      <c r="D268" s="5" t="s">
        <v>1924</v>
      </c>
      <c r="E268" s="12" t="s">
        <v>3464</v>
      </c>
      <c r="F268" s="7">
        <v>808.93</v>
      </c>
      <c r="G268" s="144">
        <v>40</v>
      </c>
      <c r="H268" s="7">
        <v>3.5</v>
      </c>
      <c r="I268" s="8">
        <f t="shared" si="16"/>
        <v>140</v>
      </c>
      <c r="J268" s="8">
        <f t="shared" si="17"/>
        <v>9.8000000000000007</v>
      </c>
      <c r="K268" s="24">
        <f t="shared" si="19"/>
        <v>149.80000000000001</v>
      </c>
      <c r="L268" s="24">
        <f t="shared" si="18"/>
        <v>958.73</v>
      </c>
      <c r="M268" s="171"/>
    </row>
    <row r="269" spans="1:13" ht="24" customHeight="1" x14ac:dyDescent="0.4">
      <c r="A269" s="172">
        <v>265</v>
      </c>
      <c r="B269" s="3" t="s">
        <v>3873</v>
      </c>
      <c r="C269" s="5" t="s">
        <v>3874</v>
      </c>
      <c r="D269" s="5" t="s">
        <v>3875</v>
      </c>
      <c r="E269" s="3" t="s">
        <v>18</v>
      </c>
      <c r="F269" s="7">
        <v>0</v>
      </c>
      <c r="G269" s="144">
        <v>0</v>
      </c>
      <c r="H269" s="7">
        <v>3.5</v>
      </c>
      <c r="I269" s="8">
        <f t="shared" si="16"/>
        <v>0</v>
      </c>
      <c r="J269" s="8">
        <f t="shared" si="17"/>
        <v>0</v>
      </c>
      <c r="K269" s="24">
        <f t="shared" si="19"/>
        <v>0</v>
      </c>
      <c r="L269" s="24">
        <f t="shared" si="18"/>
        <v>0</v>
      </c>
      <c r="M269" s="171"/>
    </row>
    <row r="270" spans="1:13" ht="24" customHeight="1" x14ac:dyDescent="0.4">
      <c r="A270" s="10">
        <v>266</v>
      </c>
      <c r="B270" s="3" t="s">
        <v>1962</v>
      </c>
      <c r="C270" s="5" t="s">
        <v>1963</v>
      </c>
      <c r="D270" s="5" t="s">
        <v>1964</v>
      </c>
      <c r="E270" s="3" t="s">
        <v>3464</v>
      </c>
      <c r="F270" s="7">
        <v>235.95</v>
      </c>
      <c r="G270" s="144">
        <v>7</v>
      </c>
      <c r="H270" s="7">
        <v>3.5</v>
      </c>
      <c r="I270" s="8">
        <f t="shared" si="16"/>
        <v>24.5</v>
      </c>
      <c r="J270" s="8">
        <f t="shared" si="17"/>
        <v>1.7150000000000001</v>
      </c>
      <c r="K270" s="24">
        <f t="shared" si="19"/>
        <v>26.220000000000002</v>
      </c>
      <c r="L270" s="24">
        <f t="shared" si="18"/>
        <v>262.17</v>
      </c>
      <c r="M270" s="171"/>
    </row>
    <row r="271" spans="1:13" ht="24" customHeight="1" x14ac:dyDescent="0.4">
      <c r="A271" s="10">
        <v>267</v>
      </c>
      <c r="B271" s="3" t="s">
        <v>1959</v>
      </c>
      <c r="C271" s="5" t="s">
        <v>1960</v>
      </c>
      <c r="D271" s="5" t="s">
        <v>1961</v>
      </c>
      <c r="E271" s="12" t="s">
        <v>3464</v>
      </c>
      <c r="F271" s="7">
        <v>191.01</v>
      </c>
      <c r="G271" s="144">
        <v>6</v>
      </c>
      <c r="H271" s="7">
        <v>3.5</v>
      </c>
      <c r="I271" s="8">
        <f t="shared" si="16"/>
        <v>21</v>
      </c>
      <c r="J271" s="8">
        <f t="shared" si="17"/>
        <v>1.4700000000000002</v>
      </c>
      <c r="K271" s="24">
        <f t="shared" si="19"/>
        <v>22.47</v>
      </c>
      <c r="L271" s="24">
        <f t="shared" si="18"/>
        <v>213.48</v>
      </c>
      <c r="M271" s="171"/>
    </row>
    <row r="272" spans="1:13" ht="24" customHeight="1" x14ac:dyDescent="0.4">
      <c r="A272" s="10">
        <v>268</v>
      </c>
      <c r="B272" s="3" t="s">
        <v>1956</v>
      </c>
      <c r="C272" s="5" t="s">
        <v>1957</v>
      </c>
      <c r="D272" s="5" t="s">
        <v>1958</v>
      </c>
      <c r="E272" s="12" t="s">
        <v>3464</v>
      </c>
      <c r="F272" s="7">
        <v>955</v>
      </c>
      <c r="G272" s="144">
        <v>58</v>
      </c>
      <c r="H272" s="7">
        <v>3.5</v>
      </c>
      <c r="I272" s="8">
        <f t="shared" si="16"/>
        <v>203</v>
      </c>
      <c r="J272" s="8">
        <f t="shared" si="17"/>
        <v>14.21</v>
      </c>
      <c r="K272" s="24">
        <f t="shared" si="19"/>
        <v>217.21</v>
      </c>
      <c r="L272" s="24">
        <f t="shared" si="18"/>
        <v>1172.21</v>
      </c>
      <c r="M272" s="171"/>
    </row>
    <row r="273" spans="1:13" ht="24" customHeight="1" x14ac:dyDescent="0.4">
      <c r="A273" s="10">
        <v>269</v>
      </c>
      <c r="B273" s="3" t="s">
        <v>1954</v>
      </c>
      <c r="C273" s="5" t="s">
        <v>1952</v>
      </c>
      <c r="D273" s="5" t="s">
        <v>1955</v>
      </c>
      <c r="E273" s="12" t="s">
        <v>3464</v>
      </c>
      <c r="F273" s="7">
        <v>1299.53</v>
      </c>
      <c r="G273" s="144">
        <v>59</v>
      </c>
      <c r="H273" s="7">
        <v>3.5</v>
      </c>
      <c r="I273" s="8">
        <f t="shared" si="16"/>
        <v>206.5</v>
      </c>
      <c r="J273" s="8">
        <f t="shared" si="17"/>
        <v>14.455000000000002</v>
      </c>
      <c r="K273" s="24">
        <f t="shared" si="19"/>
        <v>220.95999999999998</v>
      </c>
      <c r="L273" s="24">
        <f t="shared" si="18"/>
        <v>1520.49</v>
      </c>
      <c r="M273" s="171"/>
    </row>
    <row r="274" spans="1:13" ht="24" customHeight="1" x14ac:dyDescent="0.4">
      <c r="A274" s="10">
        <v>270</v>
      </c>
      <c r="B274" s="3" t="s">
        <v>1951</v>
      </c>
      <c r="C274" s="5" t="s">
        <v>1952</v>
      </c>
      <c r="D274" s="5" t="s">
        <v>1953</v>
      </c>
      <c r="E274" s="12" t="s">
        <v>3464</v>
      </c>
      <c r="F274" s="7">
        <v>1029.8900000000001</v>
      </c>
      <c r="G274" s="144">
        <v>33</v>
      </c>
      <c r="H274" s="7">
        <v>3.5</v>
      </c>
      <c r="I274" s="8">
        <f t="shared" si="16"/>
        <v>115.5</v>
      </c>
      <c r="J274" s="8">
        <f t="shared" si="17"/>
        <v>8.0850000000000009</v>
      </c>
      <c r="K274" s="24">
        <f t="shared" si="19"/>
        <v>123.59</v>
      </c>
      <c r="L274" s="24">
        <f t="shared" si="18"/>
        <v>1153.48</v>
      </c>
      <c r="M274" s="171"/>
    </row>
    <row r="275" spans="1:13" ht="24" customHeight="1" x14ac:dyDescent="0.4">
      <c r="A275" s="10">
        <v>271</v>
      </c>
      <c r="B275" s="3" t="s">
        <v>1948</v>
      </c>
      <c r="C275" s="5" t="s">
        <v>1949</v>
      </c>
      <c r="D275" s="5" t="s">
        <v>1950</v>
      </c>
      <c r="E275" s="3" t="s">
        <v>3464</v>
      </c>
      <c r="F275" s="7">
        <v>288.38</v>
      </c>
      <c r="G275" s="144">
        <v>15</v>
      </c>
      <c r="H275" s="7">
        <v>3.5</v>
      </c>
      <c r="I275" s="8">
        <f t="shared" si="16"/>
        <v>52.5</v>
      </c>
      <c r="J275" s="8">
        <f t="shared" si="17"/>
        <v>3.6750000000000003</v>
      </c>
      <c r="K275" s="24">
        <f t="shared" si="19"/>
        <v>56.18</v>
      </c>
      <c r="L275" s="24">
        <f t="shared" si="18"/>
        <v>344.56</v>
      </c>
      <c r="M275" s="171"/>
    </row>
    <row r="276" spans="1:13" ht="24" customHeight="1" x14ac:dyDescent="0.4">
      <c r="A276" s="10">
        <v>272</v>
      </c>
      <c r="B276" s="3" t="s">
        <v>1946</v>
      </c>
      <c r="C276" s="5" t="s">
        <v>1944</v>
      </c>
      <c r="D276" s="5" t="s">
        <v>1947</v>
      </c>
      <c r="E276" s="12" t="s">
        <v>3479</v>
      </c>
      <c r="F276" s="7">
        <v>86.14</v>
      </c>
      <c r="G276" s="144">
        <v>50</v>
      </c>
      <c r="H276" s="7">
        <v>3.5</v>
      </c>
      <c r="I276" s="8">
        <f t="shared" si="16"/>
        <v>175</v>
      </c>
      <c r="J276" s="8">
        <f t="shared" si="17"/>
        <v>12.250000000000002</v>
      </c>
      <c r="K276" s="24">
        <f t="shared" si="19"/>
        <v>187.25</v>
      </c>
      <c r="L276" s="24">
        <f t="shared" si="18"/>
        <v>273.39</v>
      </c>
      <c r="M276" s="171"/>
    </row>
    <row r="277" spans="1:13" ht="24" customHeight="1" x14ac:dyDescent="0.4">
      <c r="A277" s="10">
        <v>273</v>
      </c>
      <c r="B277" s="3" t="s">
        <v>1943</v>
      </c>
      <c r="C277" s="5" t="s">
        <v>1944</v>
      </c>
      <c r="D277" s="5" t="s">
        <v>1945</v>
      </c>
      <c r="E277" s="3" t="s">
        <v>18</v>
      </c>
      <c r="F277" s="7">
        <v>0</v>
      </c>
      <c r="G277" s="144">
        <v>7</v>
      </c>
      <c r="H277" s="7">
        <v>3.5</v>
      </c>
      <c r="I277" s="8">
        <f t="shared" si="16"/>
        <v>24.5</v>
      </c>
      <c r="J277" s="8">
        <f t="shared" si="17"/>
        <v>1.7150000000000001</v>
      </c>
      <c r="K277" s="24">
        <f t="shared" si="19"/>
        <v>26.220000000000002</v>
      </c>
      <c r="L277" s="24">
        <f t="shared" si="18"/>
        <v>26.220000000000002</v>
      </c>
      <c r="M277" s="171"/>
    </row>
    <row r="278" spans="1:13" ht="24" customHeight="1" x14ac:dyDescent="0.4">
      <c r="A278" s="10">
        <v>274</v>
      </c>
      <c r="B278" s="3" t="s">
        <v>1941</v>
      </c>
      <c r="C278" s="5" t="s">
        <v>3527</v>
      </c>
      <c r="D278" s="5" t="s">
        <v>1942</v>
      </c>
      <c r="E278" s="3" t="s">
        <v>18</v>
      </c>
      <c r="F278" s="7">
        <v>0</v>
      </c>
      <c r="G278" s="144">
        <v>17</v>
      </c>
      <c r="H278" s="7">
        <v>3.5</v>
      </c>
      <c r="I278" s="8">
        <f t="shared" si="16"/>
        <v>59.5</v>
      </c>
      <c r="J278" s="8">
        <f t="shared" si="17"/>
        <v>4.165</v>
      </c>
      <c r="K278" s="24">
        <f t="shared" si="19"/>
        <v>63.669999999999995</v>
      </c>
      <c r="L278" s="24">
        <f t="shared" si="18"/>
        <v>63.669999999999995</v>
      </c>
      <c r="M278" s="171"/>
    </row>
    <row r="279" spans="1:13" ht="24" customHeight="1" x14ac:dyDescent="0.4">
      <c r="A279" s="10">
        <v>275</v>
      </c>
      <c r="B279" s="3" t="s">
        <v>1939</v>
      </c>
      <c r="C279" s="5" t="s">
        <v>3527</v>
      </c>
      <c r="D279" s="5" t="s">
        <v>1940</v>
      </c>
      <c r="E279" s="12" t="s">
        <v>3464</v>
      </c>
      <c r="F279" s="7">
        <v>48.69</v>
      </c>
      <c r="G279" s="144">
        <v>1</v>
      </c>
      <c r="H279" s="7">
        <v>3.5</v>
      </c>
      <c r="I279" s="8">
        <f t="shared" si="16"/>
        <v>3.5</v>
      </c>
      <c r="J279" s="8">
        <f t="shared" si="17"/>
        <v>0.24500000000000002</v>
      </c>
      <c r="K279" s="24">
        <f t="shared" si="19"/>
        <v>3.75</v>
      </c>
      <c r="L279" s="24">
        <f t="shared" si="18"/>
        <v>52.44</v>
      </c>
      <c r="M279" s="171"/>
    </row>
    <row r="280" spans="1:13" ht="24" customHeight="1" x14ac:dyDescent="0.4">
      <c r="A280" s="10">
        <v>276</v>
      </c>
      <c r="B280" s="3" t="s">
        <v>1937</v>
      </c>
      <c r="C280" s="5" t="s">
        <v>3528</v>
      </c>
      <c r="D280" s="5" t="s">
        <v>1938</v>
      </c>
      <c r="E280" s="12" t="s">
        <v>3471</v>
      </c>
      <c r="F280" s="7">
        <v>63.67</v>
      </c>
      <c r="G280" s="144">
        <v>4</v>
      </c>
      <c r="H280" s="7">
        <v>3.5</v>
      </c>
      <c r="I280" s="8">
        <f t="shared" si="16"/>
        <v>14</v>
      </c>
      <c r="J280" s="8">
        <f t="shared" si="17"/>
        <v>0.98000000000000009</v>
      </c>
      <c r="K280" s="24">
        <f t="shared" si="19"/>
        <v>14.98</v>
      </c>
      <c r="L280" s="24">
        <f t="shared" si="18"/>
        <v>78.650000000000006</v>
      </c>
      <c r="M280" s="171"/>
    </row>
    <row r="281" spans="1:13" ht="24" customHeight="1" x14ac:dyDescent="0.4">
      <c r="A281" s="10">
        <v>277</v>
      </c>
      <c r="B281" s="3" t="s">
        <v>1934</v>
      </c>
      <c r="C281" s="5" t="s">
        <v>1935</v>
      </c>
      <c r="D281" s="5" t="s">
        <v>1936</v>
      </c>
      <c r="E281" s="12" t="s">
        <v>3467</v>
      </c>
      <c r="F281" s="7">
        <v>89.89</v>
      </c>
      <c r="G281" s="144">
        <v>9</v>
      </c>
      <c r="H281" s="7">
        <v>3.5</v>
      </c>
      <c r="I281" s="8">
        <f t="shared" si="16"/>
        <v>31.5</v>
      </c>
      <c r="J281" s="8">
        <f t="shared" si="17"/>
        <v>2.2050000000000001</v>
      </c>
      <c r="K281" s="24">
        <f t="shared" si="19"/>
        <v>33.71</v>
      </c>
      <c r="L281" s="24">
        <f t="shared" si="18"/>
        <v>123.6</v>
      </c>
      <c r="M281" s="171"/>
    </row>
    <row r="282" spans="1:13" ht="24" customHeight="1" x14ac:dyDescent="0.4">
      <c r="A282" s="10">
        <v>278</v>
      </c>
      <c r="B282" s="3" t="s">
        <v>3529</v>
      </c>
      <c r="C282" s="5" t="s">
        <v>3530</v>
      </c>
      <c r="D282" s="5" t="s">
        <v>3531</v>
      </c>
      <c r="E282" s="3" t="s">
        <v>18</v>
      </c>
      <c r="F282" s="7">
        <v>0</v>
      </c>
      <c r="G282" s="144">
        <v>133</v>
      </c>
      <c r="H282" s="7">
        <v>3.5</v>
      </c>
      <c r="I282" s="8">
        <f t="shared" si="16"/>
        <v>465.5</v>
      </c>
      <c r="J282" s="8">
        <f t="shared" si="17"/>
        <v>32.585000000000001</v>
      </c>
      <c r="K282" s="24">
        <f t="shared" si="19"/>
        <v>498.09</v>
      </c>
      <c r="L282" s="24">
        <f t="shared" si="18"/>
        <v>498.09</v>
      </c>
      <c r="M282" s="171"/>
    </row>
    <row r="283" spans="1:13" ht="24" customHeight="1" x14ac:dyDescent="0.4">
      <c r="A283" s="10">
        <v>279</v>
      </c>
      <c r="B283" s="3" t="s">
        <v>1932</v>
      </c>
      <c r="C283" s="5" t="s">
        <v>1933</v>
      </c>
      <c r="D283" s="5" t="s">
        <v>2347</v>
      </c>
      <c r="E283" s="12" t="s">
        <v>3471</v>
      </c>
      <c r="F283" s="7">
        <v>82.4</v>
      </c>
      <c r="G283" s="144">
        <v>12</v>
      </c>
      <c r="H283" s="7">
        <v>3.5</v>
      </c>
      <c r="I283" s="8">
        <f t="shared" si="16"/>
        <v>42</v>
      </c>
      <c r="J283" s="8">
        <f t="shared" si="17"/>
        <v>2.9400000000000004</v>
      </c>
      <c r="K283" s="24">
        <f t="shared" si="19"/>
        <v>44.94</v>
      </c>
      <c r="L283" s="24">
        <f t="shared" si="18"/>
        <v>127.34</v>
      </c>
      <c r="M283" s="171"/>
    </row>
    <row r="284" spans="1:13" ht="24" customHeight="1" x14ac:dyDescent="0.4">
      <c r="A284" s="10">
        <v>280</v>
      </c>
      <c r="B284" s="3" t="s">
        <v>1973</v>
      </c>
      <c r="C284" s="5" t="s">
        <v>1974</v>
      </c>
      <c r="D284" s="5" t="s">
        <v>1975</v>
      </c>
      <c r="E284" s="3" t="s">
        <v>18</v>
      </c>
      <c r="F284" s="7">
        <v>0</v>
      </c>
      <c r="G284" s="144">
        <v>11</v>
      </c>
      <c r="H284" s="7">
        <v>3.5</v>
      </c>
      <c r="I284" s="8">
        <f t="shared" si="16"/>
        <v>38.5</v>
      </c>
      <c r="J284" s="8">
        <f t="shared" si="17"/>
        <v>2.6950000000000003</v>
      </c>
      <c r="K284" s="24">
        <f t="shared" si="19"/>
        <v>41.199999999999996</v>
      </c>
      <c r="L284" s="24">
        <f t="shared" si="18"/>
        <v>41.199999999999996</v>
      </c>
      <c r="M284" s="171"/>
    </row>
    <row r="285" spans="1:13" ht="24" customHeight="1" x14ac:dyDescent="0.4">
      <c r="A285" s="10">
        <v>281</v>
      </c>
      <c r="B285" s="3" t="s">
        <v>1976</v>
      </c>
      <c r="C285" s="5" t="s">
        <v>1977</v>
      </c>
      <c r="D285" s="5" t="s">
        <v>1978</v>
      </c>
      <c r="E285" s="3" t="s">
        <v>18</v>
      </c>
      <c r="F285" s="7">
        <v>0</v>
      </c>
      <c r="G285" s="144">
        <v>52</v>
      </c>
      <c r="H285" s="7">
        <v>3.5</v>
      </c>
      <c r="I285" s="8">
        <f t="shared" si="16"/>
        <v>182</v>
      </c>
      <c r="J285" s="8">
        <f t="shared" si="17"/>
        <v>12.740000000000002</v>
      </c>
      <c r="K285" s="24">
        <f t="shared" si="19"/>
        <v>194.74</v>
      </c>
      <c r="L285" s="24">
        <f t="shared" si="18"/>
        <v>194.74</v>
      </c>
      <c r="M285" s="171"/>
    </row>
    <row r="286" spans="1:13" ht="24" customHeight="1" x14ac:dyDescent="0.4">
      <c r="A286" s="10">
        <v>282</v>
      </c>
      <c r="B286" s="3" t="s">
        <v>1979</v>
      </c>
      <c r="C286" s="5" t="s">
        <v>1980</v>
      </c>
      <c r="D286" s="5" t="s">
        <v>1981</v>
      </c>
      <c r="E286" s="12" t="s">
        <v>3468</v>
      </c>
      <c r="F286" s="7">
        <v>93.64</v>
      </c>
      <c r="G286" s="144">
        <v>6</v>
      </c>
      <c r="H286" s="7">
        <v>3.5</v>
      </c>
      <c r="I286" s="8">
        <f t="shared" si="16"/>
        <v>21</v>
      </c>
      <c r="J286" s="8">
        <f t="shared" si="17"/>
        <v>1.4700000000000002</v>
      </c>
      <c r="K286" s="24">
        <f t="shared" si="19"/>
        <v>22.47</v>
      </c>
      <c r="L286" s="24">
        <f t="shared" si="18"/>
        <v>116.11</v>
      </c>
      <c r="M286" s="171"/>
    </row>
    <row r="287" spans="1:13" ht="24" customHeight="1" x14ac:dyDescent="0.4">
      <c r="A287" s="10">
        <v>283</v>
      </c>
      <c r="B287" s="3" t="s">
        <v>1969</v>
      </c>
      <c r="C287" s="5" t="s">
        <v>2213</v>
      </c>
      <c r="D287" s="5" t="s">
        <v>1970</v>
      </c>
      <c r="E287" s="3" t="s">
        <v>18</v>
      </c>
      <c r="F287" s="7">
        <v>0</v>
      </c>
      <c r="G287" s="144">
        <v>20</v>
      </c>
      <c r="H287" s="7">
        <v>3.5</v>
      </c>
      <c r="I287" s="8">
        <f t="shared" si="16"/>
        <v>70</v>
      </c>
      <c r="J287" s="8">
        <f t="shared" si="17"/>
        <v>4.9000000000000004</v>
      </c>
      <c r="K287" s="24">
        <f t="shared" si="19"/>
        <v>74.900000000000006</v>
      </c>
      <c r="L287" s="24">
        <f t="shared" si="18"/>
        <v>74.900000000000006</v>
      </c>
      <c r="M287" s="171"/>
    </row>
    <row r="288" spans="1:13" ht="24" customHeight="1" x14ac:dyDescent="0.4">
      <c r="A288" s="10">
        <v>284</v>
      </c>
      <c r="B288" s="3" t="s">
        <v>1971</v>
      </c>
      <c r="C288" s="5" t="s">
        <v>2213</v>
      </c>
      <c r="D288" s="5" t="s">
        <v>1972</v>
      </c>
      <c r="E288" s="3" t="s">
        <v>3076</v>
      </c>
      <c r="F288" s="7">
        <v>33.71</v>
      </c>
      <c r="G288" s="144">
        <v>0</v>
      </c>
      <c r="H288" s="7">
        <v>3.5</v>
      </c>
      <c r="I288" s="8">
        <f t="shared" si="16"/>
        <v>0</v>
      </c>
      <c r="J288" s="8">
        <f t="shared" si="17"/>
        <v>0</v>
      </c>
      <c r="K288" s="24">
        <f t="shared" si="19"/>
        <v>0</v>
      </c>
      <c r="L288" s="24">
        <f t="shared" si="18"/>
        <v>33.71</v>
      </c>
      <c r="M288" s="171"/>
    </row>
    <row r="289" spans="1:13" ht="24" customHeight="1" x14ac:dyDescent="0.4">
      <c r="A289" s="10">
        <v>285</v>
      </c>
      <c r="B289" s="3" t="s">
        <v>1982</v>
      </c>
      <c r="C289" s="5" t="s">
        <v>654</v>
      </c>
      <c r="D289" s="5" t="s">
        <v>1983</v>
      </c>
      <c r="E289" s="12" t="s">
        <v>3467</v>
      </c>
      <c r="F289" s="7">
        <v>771.48</v>
      </c>
      <c r="G289" s="144">
        <v>106</v>
      </c>
      <c r="H289" s="7">
        <v>3.5</v>
      </c>
      <c r="I289" s="8">
        <f t="shared" si="16"/>
        <v>371</v>
      </c>
      <c r="J289" s="8">
        <f t="shared" si="17"/>
        <v>25.970000000000002</v>
      </c>
      <c r="K289" s="24">
        <f t="shared" si="19"/>
        <v>396.97</v>
      </c>
      <c r="L289" s="24">
        <f t="shared" si="18"/>
        <v>1168.45</v>
      </c>
      <c r="M289" s="171"/>
    </row>
    <row r="290" spans="1:13" ht="24" customHeight="1" x14ac:dyDescent="0.4">
      <c r="A290" s="10">
        <v>286</v>
      </c>
      <c r="B290" s="3" t="s">
        <v>1925</v>
      </c>
      <c r="C290" s="5" t="s">
        <v>1926</v>
      </c>
      <c r="D290" s="5" t="s">
        <v>1927</v>
      </c>
      <c r="E290" s="12" t="s">
        <v>3464</v>
      </c>
      <c r="F290" s="7">
        <v>168.54</v>
      </c>
      <c r="G290" s="144">
        <v>8</v>
      </c>
      <c r="H290" s="7">
        <v>3.5</v>
      </c>
      <c r="I290" s="8">
        <f t="shared" si="16"/>
        <v>28</v>
      </c>
      <c r="J290" s="8">
        <f t="shared" si="17"/>
        <v>1.9600000000000002</v>
      </c>
      <c r="K290" s="24">
        <f t="shared" si="19"/>
        <v>29.96</v>
      </c>
      <c r="L290" s="24">
        <f t="shared" si="18"/>
        <v>198.5</v>
      </c>
      <c r="M290" s="171"/>
    </row>
    <row r="291" spans="1:13" ht="24" customHeight="1" x14ac:dyDescent="0.4">
      <c r="A291" s="10">
        <v>287</v>
      </c>
      <c r="B291" s="3" t="s">
        <v>1928</v>
      </c>
      <c r="C291" s="5" t="s">
        <v>1926</v>
      </c>
      <c r="D291" s="5" t="s">
        <v>1929</v>
      </c>
      <c r="E291" s="12" t="s">
        <v>3464</v>
      </c>
      <c r="F291" s="7">
        <v>681.6</v>
      </c>
      <c r="G291" s="144">
        <v>27</v>
      </c>
      <c r="H291" s="7">
        <v>3.5</v>
      </c>
      <c r="I291" s="8">
        <f t="shared" si="16"/>
        <v>94.5</v>
      </c>
      <c r="J291" s="8">
        <f t="shared" si="17"/>
        <v>6.6150000000000002</v>
      </c>
      <c r="K291" s="24">
        <f t="shared" si="19"/>
        <v>101.12</v>
      </c>
      <c r="L291" s="24">
        <f t="shared" si="18"/>
        <v>782.72</v>
      </c>
      <c r="M291" s="171"/>
    </row>
    <row r="292" spans="1:13" ht="24" customHeight="1" x14ac:dyDescent="0.4">
      <c r="A292" s="10">
        <v>288</v>
      </c>
      <c r="B292" s="3" t="s">
        <v>2001</v>
      </c>
      <c r="C292" s="5" t="s">
        <v>2002</v>
      </c>
      <c r="D292" s="5" t="s">
        <v>2003</v>
      </c>
      <c r="E292" s="3" t="s">
        <v>3464</v>
      </c>
      <c r="F292" s="7">
        <v>1063.5999999999999</v>
      </c>
      <c r="G292" s="144">
        <v>38</v>
      </c>
      <c r="H292" s="7">
        <v>3.5</v>
      </c>
      <c r="I292" s="8">
        <f t="shared" si="16"/>
        <v>133</v>
      </c>
      <c r="J292" s="8">
        <f t="shared" si="17"/>
        <v>9.31</v>
      </c>
      <c r="K292" s="24">
        <f t="shared" si="19"/>
        <v>142.31</v>
      </c>
      <c r="L292" s="24">
        <f t="shared" si="18"/>
        <v>1205.9099999999999</v>
      </c>
      <c r="M292" s="171"/>
    </row>
    <row r="293" spans="1:13" ht="24" customHeight="1" x14ac:dyDescent="0.4">
      <c r="A293" s="10">
        <v>289</v>
      </c>
      <c r="B293" s="3" t="s">
        <v>1930</v>
      </c>
      <c r="C293" s="5" t="s">
        <v>1926</v>
      </c>
      <c r="D293" s="5" t="s">
        <v>1931</v>
      </c>
      <c r="E293" s="3" t="s">
        <v>3464</v>
      </c>
      <c r="F293" s="7">
        <v>269.66000000000003</v>
      </c>
      <c r="G293" s="144">
        <v>16</v>
      </c>
      <c r="H293" s="7">
        <v>3.5</v>
      </c>
      <c r="I293" s="8">
        <f t="shared" si="16"/>
        <v>56</v>
      </c>
      <c r="J293" s="8">
        <f t="shared" si="17"/>
        <v>3.9200000000000004</v>
      </c>
      <c r="K293" s="24">
        <f t="shared" si="19"/>
        <v>59.92</v>
      </c>
      <c r="L293" s="24">
        <f t="shared" si="18"/>
        <v>329.58000000000004</v>
      </c>
      <c r="M293" s="171"/>
    </row>
    <row r="294" spans="1:13" ht="24" customHeight="1" x14ac:dyDescent="0.4">
      <c r="A294" s="10">
        <v>290</v>
      </c>
      <c r="B294" s="3" t="s">
        <v>381</v>
      </c>
      <c r="C294" s="5" t="s">
        <v>382</v>
      </c>
      <c r="D294" s="5" t="s">
        <v>2274</v>
      </c>
      <c r="E294" s="12" t="s">
        <v>3464</v>
      </c>
      <c r="F294" s="7">
        <v>340.81</v>
      </c>
      <c r="G294" s="144">
        <v>17</v>
      </c>
      <c r="H294" s="7">
        <v>3.5</v>
      </c>
      <c r="I294" s="8">
        <f t="shared" si="16"/>
        <v>59.5</v>
      </c>
      <c r="J294" s="8">
        <f t="shared" si="17"/>
        <v>4.165</v>
      </c>
      <c r="K294" s="24">
        <f t="shared" si="19"/>
        <v>63.669999999999995</v>
      </c>
      <c r="L294" s="24">
        <f t="shared" si="18"/>
        <v>404.48</v>
      </c>
      <c r="M294" s="171"/>
    </row>
    <row r="295" spans="1:13" ht="24" customHeight="1" x14ac:dyDescent="0.4">
      <c r="A295" s="10">
        <v>291</v>
      </c>
      <c r="B295" s="3" t="s">
        <v>2144</v>
      </c>
      <c r="C295" s="5" t="s">
        <v>2238</v>
      </c>
      <c r="D295" s="5" t="s">
        <v>2357</v>
      </c>
      <c r="E295" s="3" t="s">
        <v>3471</v>
      </c>
      <c r="F295" s="7">
        <v>12826.63</v>
      </c>
      <c r="G295" s="144">
        <v>1631</v>
      </c>
      <c r="H295" s="7">
        <v>3.5</v>
      </c>
      <c r="I295" s="8">
        <f t="shared" si="16"/>
        <v>5708.5</v>
      </c>
      <c r="J295" s="8">
        <f t="shared" si="17"/>
        <v>399.59500000000003</v>
      </c>
      <c r="K295" s="24">
        <f t="shared" si="19"/>
        <v>6108.1</v>
      </c>
      <c r="L295" s="24">
        <f t="shared" si="18"/>
        <v>18934.73</v>
      </c>
      <c r="M295" s="171"/>
    </row>
    <row r="296" spans="1:13" ht="24" customHeight="1" x14ac:dyDescent="0.4">
      <c r="A296" s="10">
        <v>292</v>
      </c>
      <c r="B296" s="3" t="s">
        <v>2145</v>
      </c>
      <c r="C296" s="5" t="s">
        <v>2238</v>
      </c>
      <c r="D296" s="5" t="s">
        <v>2357</v>
      </c>
      <c r="E296" s="3" t="s">
        <v>3471</v>
      </c>
      <c r="F296" s="7">
        <v>2329.4</v>
      </c>
      <c r="G296" s="144">
        <v>36</v>
      </c>
      <c r="H296" s="7">
        <v>3.5</v>
      </c>
      <c r="I296" s="8">
        <f t="shared" si="16"/>
        <v>126</v>
      </c>
      <c r="J296" s="8">
        <f t="shared" si="17"/>
        <v>8.82</v>
      </c>
      <c r="K296" s="24">
        <f t="shared" si="19"/>
        <v>134.82</v>
      </c>
      <c r="L296" s="24">
        <f t="shared" si="18"/>
        <v>2464.2200000000003</v>
      </c>
      <c r="M296" s="171"/>
    </row>
    <row r="297" spans="1:13" ht="24" customHeight="1" x14ac:dyDescent="0.4">
      <c r="A297" s="10">
        <v>293</v>
      </c>
      <c r="B297" s="3" t="s">
        <v>462</v>
      </c>
      <c r="C297" s="5" t="s">
        <v>463</v>
      </c>
      <c r="D297" s="5" t="s">
        <v>464</v>
      </c>
      <c r="E297" s="3" t="s">
        <v>3464</v>
      </c>
      <c r="F297" s="7">
        <v>722.8</v>
      </c>
      <c r="G297" s="144">
        <v>35</v>
      </c>
      <c r="H297" s="7">
        <v>3.5</v>
      </c>
      <c r="I297" s="8">
        <f t="shared" si="16"/>
        <v>122.5</v>
      </c>
      <c r="J297" s="8">
        <f t="shared" si="17"/>
        <v>8.5750000000000011</v>
      </c>
      <c r="K297" s="24">
        <f t="shared" si="19"/>
        <v>131.07999999999998</v>
      </c>
      <c r="L297" s="24">
        <f t="shared" si="18"/>
        <v>853.87999999999988</v>
      </c>
      <c r="M297" s="171"/>
    </row>
    <row r="298" spans="1:13" ht="24" customHeight="1" x14ac:dyDescent="0.4">
      <c r="A298" s="10">
        <v>294</v>
      </c>
      <c r="B298" s="3" t="s">
        <v>510</v>
      </c>
      <c r="C298" s="5" t="s">
        <v>511</v>
      </c>
      <c r="D298" s="5" t="s">
        <v>512</v>
      </c>
      <c r="E298" s="3" t="s">
        <v>3465</v>
      </c>
      <c r="F298" s="7">
        <v>48.69</v>
      </c>
      <c r="G298" s="144">
        <v>9</v>
      </c>
      <c r="H298" s="7">
        <v>3.5</v>
      </c>
      <c r="I298" s="8">
        <f t="shared" si="16"/>
        <v>31.5</v>
      </c>
      <c r="J298" s="8">
        <f t="shared" si="17"/>
        <v>2.2050000000000001</v>
      </c>
      <c r="K298" s="24">
        <f t="shared" si="19"/>
        <v>33.71</v>
      </c>
      <c r="L298" s="24">
        <f t="shared" si="18"/>
        <v>82.4</v>
      </c>
      <c r="M298" s="171"/>
    </row>
    <row r="299" spans="1:13" ht="24" customHeight="1" x14ac:dyDescent="0.4">
      <c r="A299" s="10">
        <v>295</v>
      </c>
      <c r="B299" s="3" t="s">
        <v>495</v>
      </c>
      <c r="C299" s="5" t="s">
        <v>496</v>
      </c>
      <c r="D299" s="5" t="s">
        <v>2275</v>
      </c>
      <c r="E299" s="3" t="s">
        <v>3465</v>
      </c>
      <c r="F299" s="7">
        <v>396.97</v>
      </c>
      <c r="G299" s="144">
        <v>103</v>
      </c>
      <c r="H299" s="7">
        <v>3.5</v>
      </c>
      <c r="I299" s="8">
        <f t="shared" si="16"/>
        <v>360.5</v>
      </c>
      <c r="J299" s="8">
        <f t="shared" si="17"/>
        <v>25.235000000000003</v>
      </c>
      <c r="K299" s="24">
        <f t="shared" si="19"/>
        <v>385.74</v>
      </c>
      <c r="L299" s="24">
        <f t="shared" si="18"/>
        <v>782.71</v>
      </c>
      <c r="M299" s="171"/>
    </row>
    <row r="300" spans="1:13" ht="24" customHeight="1" x14ac:dyDescent="0.4">
      <c r="A300" s="10">
        <v>296</v>
      </c>
      <c r="B300" s="3" t="s">
        <v>503</v>
      </c>
      <c r="C300" s="5" t="s">
        <v>498</v>
      </c>
      <c r="D300" s="5" t="s">
        <v>504</v>
      </c>
      <c r="E300" s="3" t="s">
        <v>18</v>
      </c>
      <c r="F300" s="7">
        <v>0</v>
      </c>
      <c r="G300" s="144">
        <v>51</v>
      </c>
      <c r="H300" s="7">
        <v>3.5</v>
      </c>
      <c r="I300" s="8">
        <f t="shared" si="16"/>
        <v>178.5</v>
      </c>
      <c r="J300" s="8">
        <f t="shared" si="17"/>
        <v>12.495000000000001</v>
      </c>
      <c r="K300" s="24">
        <f t="shared" si="19"/>
        <v>191</v>
      </c>
      <c r="L300" s="24">
        <f t="shared" si="18"/>
        <v>191</v>
      </c>
      <c r="M300" s="171"/>
    </row>
    <row r="301" spans="1:13" ht="24" customHeight="1" x14ac:dyDescent="0.4">
      <c r="A301" s="10">
        <v>297</v>
      </c>
      <c r="B301" s="3" t="s">
        <v>505</v>
      </c>
      <c r="C301" s="5" t="s">
        <v>469</v>
      </c>
      <c r="D301" s="5" t="s">
        <v>506</v>
      </c>
      <c r="E301" s="3" t="s">
        <v>3464</v>
      </c>
      <c r="F301" s="7">
        <v>1194.68</v>
      </c>
      <c r="G301" s="144">
        <v>31</v>
      </c>
      <c r="H301" s="7">
        <v>3.5</v>
      </c>
      <c r="I301" s="8">
        <f t="shared" si="16"/>
        <v>108.5</v>
      </c>
      <c r="J301" s="8">
        <f t="shared" si="17"/>
        <v>7.5950000000000006</v>
      </c>
      <c r="K301" s="24">
        <f t="shared" si="19"/>
        <v>116.10000000000001</v>
      </c>
      <c r="L301" s="24">
        <f t="shared" si="18"/>
        <v>1310.78</v>
      </c>
      <c r="M301" s="171"/>
    </row>
    <row r="302" spans="1:13" ht="24" customHeight="1" x14ac:dyDescent="0.4">
      <c r="A302" s="10">
        <v>298</v>
      </c>
      <c r="B302" s="3" t="s">
        <v>497</v>
      </c>
      <c r="C302" s="5" t="s">
        <v>498</v>
      </c>
      <c r="D302" s="5" t="s">
        <v>499</v>
      </c>
      <c r="E302" s="12" t="s">
        <v>18</v>
      </c>
      <c r="F302" s="7">
        <v>0</v>
      </c>
      <c r="G302" s="144">
        <v>15</v>
      </c>
      <c r="H302" s="7">
        <v>3.5</v>
      </c>
      <c r="I302" s="8">
        <f t="shared" si="16"/>
        <v>52.5</v>
      </c>
      <c r="J302" s="8">
        <f t="shared" si="17"/>
        <v>3.6750000000000003</v>
      </c>
      <c r="K302" s="24">
        <f t="shared" si="19"/>
        <v>56.18</v>
      </c>
      <c r="L302" s="24">
        <f t="shared" si="18"/>
        <v>56.18</v>
      </c>
      <c r="M302" s="171"/>
    </row>
    <row r="303" spans="1:13" ht="24" customHeight="1" x14ac:dyDescent="0.4">
      <c r="A303" s="10">
        <v>299</v>
      </c>
      <c r="B303" s="3" t="s">
        <v>507</v>
      </c>
      <c r="C303" s="5" t="s">
        <v>469</v>
      </c>
      <c r="D303" s="5" t="s">
        <v>508</v>
      </c>
      <c r="E303" s="3" t="s">
        <v>3464</v>
      </c>
      <c r="F303" s="7">
        <v>288.37</v>
      </c>
      <c r="G303" s="144">
        <v>40</v>
      </c>
      <c r="H303" s="7">
        <v>3.5</v>
      </c>
      <c r="I303" s="8">
        <f t="shared" si="16"/>
        <v>140</v>
      </c>
      <c r="J303" s="8">
        <f t="shared" si="17"/>
        <v>9.8000000000000007</v>
      </c>
      <c r="K303" s="24">
        <f t="shared" si="19"/>
        <v>149.80000000000001</v>
      </c>
      <c r="L303" s="24">
        <f t="shared" si="18"/>
        <v>438.17</v>
      </c>
      <c r="M303" s="171"/>
    </row>
    <row r="304" spans="1:13" ht="24" customHeight="1" x14ac:dyDescent="0.4">
      <c r="A304" s="10">
        <v>300</v>
      </c>
      <c r="B304" s="3" t="s">
        <v>493</v>
      </c>
      <c r="C304" s="5" t="s">
        <v>481</v>
      </c>
      <c r="D304" s="5" t="s">
        <v>494</v>
      </c>
      <c r="E304" s="3" t="s">
        <v>18</v>
      </c>
      <c r="F304" s="7">
        <v>0</v>
      </c>
      <c r="G304" s="144">
        <v>13</v>
      </c>
      <c r="H304" s="7">
        <v>3.5</v>
      </c>
      <c r="I304" s="8">
        <f t="shared" si="16"/>
        <v>45.5</v>
      </c>
      <c r="J304" s="8">
        <f t="shared" si="17"/>
        <v>3.1850000000000005</v>
      </c>
      <c r="K304" s="24">
        <f t="shared" si="19"/>
        <v>48.69</v>
      </c>
      <c r="L304" s="24">
        <f t="shared" si="18"/>
        <v>48.69</v>
      </c>
      <c r="M304" s="171"/>
    </row>
    <row r="305" spans="1:13" ht="24" customHeight="1" x14ac:dyDescent="0.4">
      <c r="A305" s="10">
        <v>301</v>
      </c>
      <c r="B305" s="145" t="s">
        <v>491</v>
      </c>
      <c r="C305" s="5" t="s">
        <v>481</v>
      </c>
      <c r="D305" s="5" t="s">
        <v>492</v>
      </c>
      <c r="E305" s="3" t="s">
        <v>3464</v>
      </c>
      <c r="F305" s="7">
        <v>288.37</v>
      </c>
      <c r="G305" s="144">
        <v>3</v>
      </c>
      <c r="H305" s="7">
        <v>3.5</v>
      </c>
      <c r="I305" s="8">
        <f t="shared" si="16"/>
        <v>10.5</v>
      </c>
      <c r="J305" s="8">
        <f t="shared" si="17"/>
        <v>0.7350000000000001</v>
      </c>
      <c r="K305" s="24">
        <f t="shared" si="19"/>
        <v>11.24</v>
      </c>
      <c r="L305" s="24">
        <f t="shared" si="18"/>
        <v>299.61</v>
      </c>
      <c r="M305" s="171"/>
    </row>
    <row r="306" spans="1:13" ht="24" customHeight="1" x14ac:dyDescent="0.4">
      <c r="A306" s="10">
        <v>302</v>
      </c>
      <c r="B306" s="3" t="s">
        <v>489</v>
      </c>
      <c r="C306" s="5" t="s">
        <v>481</v>
      </c>
      <c r="D306" s="5" t="s">
        <v>490</v>
      </c>
      <c r="E306" s="3" t="s">
        <v>18</v>
      </c>
      <c r="F306" s="7">
        <v>0</v>
      </c>
      <c r="G306" s="144">
        <v>26</v>
      </c>
      <c r="H306" s="7">
        <v>3.5</v>
      </c>
      <c r="I306" s="8">
        <f t="shared" si="16"/>
        <v>91</v>
      </c>
      <c r="J306" s="8">
        <f t="shared" si="17"/>
        <v>6.370000000000001</v>
      </c>
      <c r="K306" s="24">
        <f t="shared" si="19"/>
        <v>97.37</v>
      </c>
      <c r="L306" s="24">
        <f t="shared" si="18"/>
        <v>97.37</v>
      </c>
      <c r="M306" s="171"/>
    </row>
    <row r="307" spans="1:13" ht="24" customHeight="1" x14ac:dyDescent="0.4">
      <c r="A307" s="10">
        <v>303</v>
      </c>
      <c r="B307" s="3" t="s">
        <v>487</v>
      </c>
      <c r="C307" s="5" t="s">
        <v>3532</v>
      </c>
      <c r="D307" s="5" t="s">
        <v>488</v>
      </c>
      <c r="E307" s="3" t="s">
        <v>18</v>
      </c>
      <c r="F307" s="7">
        <v>0</v>
      </c>
      <c r="G307" s="144">
        <v>10</v>
      </c>
      <c r="H307" s="7">
        <v>3.5</v>
      </c>
      <c r="I307" s="8">
        <f t="shared" si="16"/>
        <v>35</v>
      </c>
      <c r="J307" s="8">
        <f t="shared" si="17"/>
        <v>2.4500000000000002</v>
      </c>
      <c r="K307" s="24">
        <f t="shared" si="19"/>
        <v>37.450000000000003</v>
      </c>
      <c r="L307" s="24">
        <f t="shared" si="18"/>
        <v>37.450000000000003</v>
      </c>
      <c r="M307" s="171"/>
    </row>
    <row r="308" spans="1:13" ht="24" customHeight="1" x14ac:dyDescent="0.4">
      <c r="A308" s="10">
        <v>304</v>
      </c>
      <c r="B308" s="3" t="s">
        <v>485</v>
      </c>
      <c r="C308" s="5" t="s">
        <v>3533</v>
      </c>
      <c r="D308" s="5" t="s">
        <v>486</v>
      </c>
      <c r="E308" s="3" t="s">
        <v>3464</v>
      </c>
      <c r="F308" s="7">
        <v>337.07</v>
      </c>
      <c r="G308" s="144">
        <v>11</v>
      </c>
      <c r="H308" s="7">
        <v>3.5</v>
      </c>
      <c r="I308" s="8">
        <f t="shared" si="16"/>
        <v>38.5</v>
      </c>
      <c r="J308" s="8">
        <f t="shared" si="17"/>
        <v>2.6950000000000003</v>
      </c>
      <c r="K308" s="24">
        <f t="shared" si="19"/>
        <v>41.199999999999996</v>
      </c>
      <c r="L308" s="24">
        <f t="shared" si="18"/>
        <v>378.27</v>
      </c>
      <c r="M308" s="171"/>
    </row>
    <row r="309" spans="1:13" ht="24" customHeight="1" x14ac:dyDescent="0.4">
      <c r="A309" s="10">
        <v>305</v>
      </c>
      <c r="B309" s="3" t="s">
        <v>483</v>
      </c>
      <c r="C309" s="5" t="s">
        <v>3534</v>
      </c>
      <c r="D309" s="5" t="s">
        <v>484</v>
      </c>
      <c r="E309" s="3" t="s">
        <v>18</v>
      </c>
      <c r="F309" s="7">
        <v>0</v>
      </c>
      <c r="G309" s="144">
        <v>8</v>
      </c>
      <c r="H309" s="7">
        <v>3.5</v>
      </c>
      <c r="I309" s="8">
        <f t="shared" si="16"/>
        <v>28</v>
      </c>
      <c r="J309" s="8">
        <f t="shared" si="17"/>
        <v>1.9600000000000002</v>
      </c>
      <c r="K309" s="24">
        <f t="shared" si="19"/>
        <v>29.96</v>
      </c>
      <c r="L309" s="24">
        <f t="shared" si="18"/>
        <v>29.96</v>
      </c>
      <c r="M309" s="171"/>
    </row>
    <row r="310" spans="1:13" ht="24" customHeight="1" x14ac:dyDescent="0.4">
      <c r="A310" s="10">
        <v>306</v>
      </c>
      <c r="B310" s="3" t="s">
        <v>480</v>
      </c>
      <c r="C310" s="5" t="s">
        <v>3535</v>
      </c>
      <c r="D310" s="5" t="s">
        <v>482</v>
      </c>
      <c r="E310" s="3" t="s">
        <v>3468</v>
      </c>
      <c r="F310" s="7">
        <v>411.96</v>
      </c>
      <c r="G310" s="144">
        <v>25</v>
      </c>
      <c r="H310" s="7">
        <v>3.5</v>
      </c>
      <c r="I310" s="8">
        <f t="shared" si="16"/>
        <v>87.5</v>
      </c>
      <c r="J310" s="8">
        <f t="shared" si="17"/>
        <v>6.1250000000000009</v>
      </c>
      <c r="K310" s="24">
        <f t="shared" si="19"/>
        <v>93.63000000000001</v>
      </c>
      <c r="L310" s="24">
        <f t="shared" si="18"/>
        <v>505.59</v>
      </c>
      <c r="M310" s="171"/>
    </row>
    <row r="311" spans="1:13" ht="24" customHeight="1" x14ac:dyDescent="0.4">
      <c r="A311" s="10">
        <v>307</v>
      </c>
      <c r="B311" s="3" t="s">
        <v>478</v>
      </c>
      <c r="C311" s="5" t="s">
        <v>3536</v>
      </c>
      <c r="D311" s="5" t="s">
        <v>479</v>
      </c>
      <c r="E311" s="3" t="s">
        <v>3464</v>
      </c>
      <c r="F311" s="7">
        <v>2572.83</v>
      </c>
      <c r="G311" s="144">
        <v>88</v>
      </c>
      <c r="H311" s="7">
        <v>3.5</v>
      </c>
      <c r="I311" s="8">
        <f t="shared" si="16"/>
        <v>308</v>
      </c>
      <c r="J311" s="8">
        <f t="shared" si="17"/>
        <v>21.560000000000002</v>
      </c>
      <c r="K311" s="24">
        <f t="shared" si="19"/>
        <v>329.56</v>
      </c>
      <c r="L311" s="24">
        <f t="shared" si="18"/>
        <v>2902.39</v>
      </c>
      <c r="M311" s="171"/>
    </row>
    <row r="312" spans="1:13" ht="24" customHeight="1" x14ac:dyDescent="0.4">
      <c r="A312" s="10">
        <v>308</v>
      </c>
      <c r="B312" s="3" t="s">
        <v>529</v>
      </c>
      <c r="C312" s="5" t="s">
        <v>3537</v>
      </c>
      <c r="D312" s="5" t="s">
        <v>530</v>
      </c>
      <c r="E312" s="3" t="s">
        <v>3468</v>
      </c>
      <c r="F312" s="7">
        <v>277.14999999999998</v>
      </c>
      <c r="G312" s="144">
        <v>18</v>
      </c>
      <c r="H312" s="7">
        <v>3.5</v>
      </c>
      <c r="I312" s="8">
        <f t="shared" si="16"/>
        <v>63</v>
      </c>
      <c r="J312" s="8">
        <f t="shared" si="17"/>
        <v>4.41</v>
      </c>
      <c r="K312" s="24">
        <f t="shared" si="19"/>
        <v>67.41</v>
      </c>
      <c r="L312" s="24">
        <f t="shared" si="18"/>
        <v>344.55999999999995</v>
      </c>
      <c r="M312" s="171"/>
    </row>
    <row r="313" spans="1:13" ht="24" customHeight="1" x14ac:dyDescent="0.4">
      <c r="A313" s="10">
        <v>309</v>
      </c>
      <c r="B313" s="3" t="s">
        <v>470</v>
      </c>
      <c r="C313" s="5" t="s">
        <v>471</v>
      </c>
      <c r="D313" s="5" t="s">
        <v>472</v>
      </c>
      <c r="E313" s="3" t="s">
        <v>18</v>
      </c>
      <c r="F313" s="7">
        <v>0</v>
      </c>
      <c r="G313" s="144">
        <v>11</v>
      </c>
      <c r="H313" s="7">
        <v>3.5</v>
      </c>
      <c r="I313" s="8">
        <f t="shared" si="16"/>
        <v>38.5</v>
      </c>
      <c r="J313" s="8">
        <f t="shared" si="17"/>
        <v>2.6950000000000003</v>
      </c>
      <c r="K313" s="24">
        <f t="shared" si="19"/>
        <v>41.199999999999996</v>
      </c>
      <c r="L313" s="24">
        <f t="shared" si="18"/>
        <v>41.199999999999996</v>
      </c>
      <c r="M313" s="171"/>
    </row>
    <row r="314" spans="1:13" ht="24" customHeight="1" x14ac:dyDescent="0.4">
      <c r="A314" s="10">
        <v>310</v>
      </c>
      <c r="B314" s="3" t="s">
        <v>473</v>
      </c>
      <c r="C314" s="5" t="s">
        <v>3538</v>
      </c>
      <c r="D314" s="5" t="s">
        <v>474</v>
      </c>
      <c r="E314" s="3" t="s">
        <v>3464</v>
      </c>
      <c r="F314" s="7">
        <v>146.07</v>
      </c>
      <c r="G314" s="144">
        <v>4</v>
      </c>
      <c r="H314" s="7">
        <v>3.5</v>
      </c>
      <c r="I314" s="8">
        <f t="shared" si="16"/>
        <v>14</v>
      </c>
      <c r="J314" s="8">
        <f t="shared" si="17"/>
        <v>0.98000000000000009</v>
      </c>
      <c r="K314" s="24">
        <f t="shared" si="19"/>
        <v>14.98</v>
      </c>
      <c r="L314" s="24">
        <f t="shared" si="18"/>
        <v>161.04999999999998</v>
      </c>
      <c r="M314" s="171"/>
    </row>
    <row r="315" spans="1:13" ht="24" customHeight="1" x14ac:dyDescent="0.4">
      <c r="A315" s="10">
        <v>311</v>
      </c>
      <c r="B315" s="3" t="s">
        <v>452</v>
      </c>
      <c r="C315" s="5" t="s">
        <v>3539</v>
      </c>
      <c r="D315" s="5" t="s">
        <v>453</v>
      </c>
      <c r="E315" s="3" t="s">
        <v>3465</v>
      </c>
      <c r="F315" s="7">
        <v>153.55000000000001</v>
      </c>
      <c r="G315" s="144">
        <v>39</v>
      </c>
      <c r="H315" s="7">
        <v>3.5</v>
      </c>
      <c r="I315" s="8">
        <f t="shared" si="16"/>
        <v>136.5</v>
      </c>
      <c r="J315" s="8">
        <f t="shared" si="17"/>
        <v>9.5550000000000015</v>
      </c>
      <c r="K315" s="24">
        <f t="shared" si="19"/>
        <v>146.06</v>
      </c>
      <c r="L315" s="24">
        <f t="shared" si="18"/>
        <v>299.61</v>
      </c>
      <c r="M315" s="171"/>
    </row>
    <row r="316" spans="1:13" ht="24" customHeight="1" x14ac:dyDescent="0.4">
      <c r="A316" s="10">
        <v>312</v>
      </c>
      <c r="B316" s="3" t="s">
        <v>450</v>
      </c>
      <c r="C316" s="5" t="s">
        <v>3540</v>
      </c>
      <c r="D316" s="5" t="s">
        <v>451</v>
      </c>
      <c r="E316" s="3" t="s">
        <v>18</v>
      </c>
      <c r="F316" s="7">
        <v>0</v>
      </c>
      <c r="G316" s="144">
        <v>11</v>
      </c>
      <c r="H316" s="7">
        <v>3.5</v>
      </c>
      <c r="I316" s="8">
        <f t="shared" si="16"/>
        <v>38.5</v>
      </c>
      <c r="J316" s="8">
        <f t="shared" si="17"/>
        <v>2.6950000000000003</v>
      </c>
      <c r="K316" s="24">
        <f t="shared" si="19"/>
        <v>41.199999999999996</v>
      </c>
      <c r="L316" s="24">
        <f t="shared" si="18"/>
        <v>41.199999999999996</v>
      </c>
      <c r="M316" s="171"/>
    </row>
    <row r="317" spans="1:13" ht="24" customHeight="1" x14ac:dyDescent="0.4">
      <c r="A317" s="10">
        <v>313</v>
      </c>
      <c r="B317" s="3" t="s">
        <v>454</v>
      </c>
      <c r="C317" s="5" t="s">
        <v>455</v>
      </c>
      <c r="D317" s="5" t="s">
        <v>451</v>
      </c>
      <c r="E317" s="3" t="s">
        <v>3464</v>
      </c>
      <c r="F317" s="7">
        <v>337.07</v>
      </c>
      <c r="G317" s="144">
        <v>12</v>
      </c>
      <c r="H317" s="7">
        <v>3.5</v>
      </c>
      <c r="I317" s="8">
        <f t="shared" si="16"/>
        <v>42</v>
      </c>
      <c r="J317" s="8">
        <f t="shared" si="17"/>
        <v>2.9400000000000004</v>
      </c>
      <c r="K317" s="24">
        <f t="shared" si="19"/>
        <v>44.94</v>
      </c>
      <c r="L317" s="24">
        <f t="shared" si="18"/>
        <v>382.01</v>
      </c>
      <c r="M317" s="171"/>
    </row>
    <row r="318" spans="1:13" ht="24" customHeight="1" x14ac:dyDescent="0.4">
      <c r="A318" s="10">
        <v>314</v>
      </c>
      <c r="B318" s="3" t="s">
        <v>448</v>
      </c>
      <c r="C318" s="5" t="s">
        <v>3541</v>
      </c>
      <c r="D318" s="5" t="s">
        <v>449</v>
      </c>
      <c r="E318" s="3" t="s">
        <v>18</v>
      </c>
      <c r="F318" s="7">
        <v>0</v>
      </c>
      <c r="G318" s="144">
        <v>6</v>
      </c>
      <c r="H318" s="7">
        <v>3.5</v>
      </c>
      <c r="I318" s="8">
        <f t="shared" si="16"/>
        <v>21</v>
      </c>
      <c r="J318" s="8">
        <f t="shared" si="17"/>
        <v>1.4700000000000002</v>
      </c>
      <c r="K318" s="24">
        <f t="shared" si="19"/>
        <v>22.47</v>
      </c>
      <c r="L318" s="24">
        <f t="shared" si="18"/>
        <v>22.47</v>
      </c>
      <c r="M318" s="171"/>
    </row>
    <row r="319" spans="1:13" ht="24" customHeight="1" x14ac:dyDescent="0.4">
      <c r="A319" s="10">
        <v>315</v>
      </c>
      <c r="B319" s="3" t="s">
        <v>468</v>
      </c>
      <c r="C319" s="5" t="s">
        <v>469</v>
      </c>
      <c r="D319" s="5" t="s">
        <v>449</v>
      </c>
      <c r="E319" s="3" t="s">
        <v>3464</v>
      </c>
      <c r="F319" s="7">
        <v>606.71</v>
      </c>
      <c r="G319" s="144">
        <v>22</v>
      </c>
      <c r="H319" s="7">
        <v>3.5</v>
      </c>
      <c r="I319" s="8">
        <f t="shared" si="16"/>
        <v>77</v>
      </c>
      <c r="J319" s="8">
        <f t="shared" si="17"/>
        <v>5.3900000000000006</v>
      </c>
      <c r="K319" s="24">
        <f t="shared" si="19"/>
        <v>82.39</v>
      </c>
      <c r="L319" s="24">
        <f t="shared" si="18"/>
        <v>689.1</v>
      </c>
      <c r="M319" s="171"/>
    </row>
    <row r="320" spans="1:13" ht="24" customHeight="1" x14ac:dyDescent="0.4">
      <c r="A320" s="10">
        <v>316</v>
      </c>
      <c r="B320" s="3" t="s">
        <v>639</v>
      </c>
      <c r="C320" s="5" t="s">
        <v>640</v>
      </c>
      <c r="D320" s="5" t="s">
        <v>641</v>
      </c>
      <c r="E320" s="3" t="s">
        <v>3472</v>
      </c>
      <c r="F320" s="7">
        <v>1157.21</v>
      </c>
      <c r="G320" s="144">
        <v>53</v>
      </c>
      <c r="H320" s="7">
        <v>3.5</v>
      </c>
      <c r="I320" s="8">
        <f t="shared" si="16"/>
        <v>185.5</v>
      </c>
      <c r="J320" s="8">
        <f t="shared" si="17"/>
        <v>12.985000000000001</v>
      </c>
      <c r="K320" s="24">
        <f t="shared" si="19"/>
        <v>198.48999999999998</v>
      </c>
      <c r="L320" s="24">
        <f t="shared" si="18"/>
        <v>1355.7</v>
      </c>
      <c r="M320" s="171"/>
    </row>
    <row r="321" spans="1:13" ht="24" customHeight="1" x14ac:dyDescent="0.4">
      <c r="A321" s="10">
        <v>317</v>
      </c>
      <c r="B321" s="3" t="s">
        <v>706</v>
      </c>
      <c r="C321" s="5" t="s">
        <v>2187</v>
      </c>
      <c r="D321" s="5" t="s">
        <v>707</v>
      </c>
      <c r="E321" s="3" t="s">
        <v>18</v>
      </c>
      <c r="F321" s="7">
        <v>0</v>
      </c>
      <c r="G321" s="144">
        <v>4</v>
      </c>
      <c r="H321" s="7">
        <v>3.5</v>
      </c>
      <c r="I321" s="8">
        <f t="shared" si="16"/>
        <v>14</v>
      </c>
      <c r="J321" s="8">
        <f t="shared" si="17"/>
        <v>0.98000000000000009</v>
      </c>
      <c r="K321" s="24">
        <f t="shared" si="19"/>
        <v>14.98</v>
      </c>
      <c r="L321" s="24">
        <f t="shared" si="18"/>
        <v>14.98</v>
      </c>
      <c r="M321" s="171"/>
    </row>
    <row r="322" spans="1:13" ht="24" customHeight="1" x14ac:dyDescent="0.4">
      <c r="A322" s="10">
        <v>318</v>
      </c>
      <c r="B322" s="3" t="s">
        <v>446</v>
      </c>
      <c r="C322" s="5" t="s">
        <v>3542</v>
      </c>
      <c r="D322" s="5" t="s">
        <v>447</v>
      </c>
      <c r="E322" s="3" t="s">
        <v>3464</v>
      </c>
      <c r="F322" s="7">
        <v>1044.8699999999999</v>
      </c>
      <c r="G322" s="144">
        <v>48</v>
      </c>
      <c r="H322" s="7">
        <v>3.5</v>
      </c>
      <c r="I322" s="8">
        <f t="shared" si="16"/>
        <v>168</v>
      </c>
      <c r="J322" s="8">
        <f t="shared" si="17"/>
        <v>11.760000000000002</v>
      </c>
      <c r="K322" s="24">
        <f t="shared" si="19"/>
        <v>179.76</v>
      </c>
      <c r="L322" s="24">
        <f t="shared" si="18"/>
        <v>1224.6299999999999</v>
      </c>
      <c r="M322" s="171"/>
    </row>
    <row r="323" spans="1:13" ht="24" customHeight="1" x14ac:dyDescent="0.4">
      <c r="A323" s="10">
        <v>319</v>
      </c>
      <c r="B323" s="3" t="s">
        <v>442</v>
      </c>
      <c r="C323" s="5" t="s">
        <v>3543</v>
      </c>
      <c r="D323" s="5" t="s">
        <v>443</v>
      </c>
      <c r="E323" s="3" t="s">
        <v>3073</v>
      </c>
      <c r="F323" s="7">
        <v>176.03</v>
      </c>
      <c r="G323" s="144">
        <v>2</v>
      </c>
      <c r="H323" s="7">
        <v>3.5</v>
      </c>
      <c r="I323" s="8">
        <f t="shared" si="16"/>
        <v>7</v>
      </c>
      <c r="J323" s="8">
        <f t="shared" si="17"/>
        <v>0.49000000000000005</v>
      </c>
      <c r="K323" s="24">
        <f t="shared" si="19"/>
        <v>7.49</v>
      </c>
      <c r="L323" s="24">
        <f t="shared" si="18"/>
        <v>183.52</v>
      </c>
      <c r="M323" s="171"/>
    </row>
    <row r="324" spans="1:13" ht="24" customHeight="1" x14ac:dyDescent="0.4">
      <c r="A324" s="10">
        <v>320</v>
      </c>
      <c r="B324" s="3" t="s">
        <v>444</v>
      </c>
      <c r="C324" s="5" t="s">
        <v>3544</v>
      </c>
      <c r="D324" s="5" t="s">
        <v>445</v>
      </c>
      <c r="E324" s="3" t="s">
        <v>3464</v>
      </c>
      <c r="F324" s="7">
        <v>127.33</v>
      </c>
      <c r="G324" s="144">
        <v>5</v>
      </c>
      <c r="H324" s="7">
        <v>3.5</v>
      </c>
      <c r="I324" s="8">
        <f t="shared" si="16"/>
        <v>17.5</v>
      </c>
      <c r="J324" s="8">
        <f t="shared" si="17"/>
        <v>1.2250000000000001</v>
      </c>
      <c r="K324" s="24">
        <f t="shared" si="19"/>
        <v>18.73</v>
      </c>
      <c r="L324" s="24">
        <f t="shared" si="18"/>
        <v>146.06</v>
      </c>
      <c r="M324" s="171"/>
    </row>
    <row r="325" spans="1:13" ht="24" customHeight="1" x14ac:dyDescent="0.4">
      <c r="A325" s="10">
        <v>321</v>
      </c>
      <c r="B325" s="3" t="s">
        <v>694</v>
      </c>
      <c r="C325" s="5" t="s">
        <v>481</v>
      </c>
      <c r="D325" s="5" t="s">
        <v>695</v>
      </c>
      <c r="E325" s="3" t="s">
        <v>3464</v>
      </c>
      <c r="F325" s="7">
        <v>176.04</v>
      </c>
      <c r="G325" s="144">
        <v>3</v>
      </c>
      <c r="H325" s="7">
        <v>3.5</v>
      </c>
      <c r="I325" s="8">
        <f t="shared" si="16"/>
        <v>10.5</v>
      </c>
      <c r="J325" s="8">
        <f t="shared" si="17"/>
        <v>0.7350000000000001</v>
      </c>
      <c r="K325" s="24">
        <f t="shared" si="19"/>
        <v>11.24</v>
      </c>
      <c r="L325" s="24">
        <f t="shared" si="18"/>
        <v>187.28</v>
      </c>
      <c r="M325" s="171"/>
    </row>
    <row r="326" spans="1:13" ht="24" customHeight="1" x14ac:dyDescent="0.4">
      <c r="A326" s="10">
        <v>322</v>
      </c>
      <c r="B326" s="3" t="s">
        <v>696</v>
      </c>
      <c r="C326" s="5" t="s">
        <v>481</v>
      </c>
      <c r="D326" s="5" t="s">
        <v>697</v>
      </c>
      <c r="E326" s="3" t="s">
        <v>3464</v>
      </c>
      <c r="F326" s="7">
        <v>333.32</v>
      </c>
      <c r="G326" s="144">
        <v>20</v>
      </c>
      <c r="H326" s="7">
        <v>3.5</v>
      </c>
      <c r="I326" s="8">
        <f t="shared" ref="I326:I389" si="20">SUM(G326*H326)</f>
        <v>70</v>
      </c>
      <c r="J326" s="8">
        <f t="shared" ref="J326:J389" si="21">SUM(I326*7%)</f>
        <v>4.9000000000000004</v>
      </c>
      <c r="K326" s="24">
        <f t="shared" si="19"/>
        <v>74.900000000000006</v>
      </c>
      <c r="L326" s="24">
        <f t="shared" ref="L326:L389" si="22">SUM(F326+K326)</f>
        <v>408.22</v>
      </c>
      <c r="M326" s="171"/>
    </row>
    <row r="327" spans="1:13" ht="24" customHeight="1" x14ac:dyDescent="0.4">
      <c r="A327" s="10">
        <v>323</v>
      </c>
      <c r="B327" s="3" t="s">
        <v>3545</v>
      </c>
      <c r="C327" s="5" t="s">
        <v>3546</v>
      </c>
      <c r="D327" s="5" t="s">
        <v>3547</v>
      </c>
      <c r="E327" s="3" t="s">
        <v>18</v>
      </c>
      <c r="F327" s="7">
        <v>0</v>
      </c>
      <c r="G327" s="144">
        <v>8</v>
      </c>
      <c r="H327" s="7">
        <v>3.5</v>
      </c>
      <c r="I327" s="8">
        <f t="shared" si="20"/>
        <v>28</v>
      </c>
      <c r="J327" s="8">
        <f t="shared" si="21"/>
        <v>1.9600000000000002</v>
      </c>
      <c r="K327" s="24">
        <f t="shared" si="19"/>
        <v>29.96</v>
      </c>
      <c r="L327" s="24">
        <f t="shared" si="22"/>
        <v>29.96</v>
      </c>
      <c r="M327" s="171"/>
    </row>
    <row r="328" spans="1:13" ht="24" customHeight="1" x14ac:dyDescent="0.4">
      <c r="A328" s="10">
        <v>324</v>
      </c>
      <c r="B328" s="3" t="s">
        <v>3548</v>
      </c>
      <c r="C328" s="5" t="s">
        <v>3546</v>
      </c>
      <c r="D328" s="5" t="s">
        <v>3549</v>
      </c>
      <c r="E328" s="3" t="s">
        <v>18</v>
      </c>
      <c r="F328" s="7">
        <v>0</v>
      </c>
      <c r="G328" s="144">
        <v>7</v>
      </c>
      <c r="H328" s="7">
        <v>3.5</v>
      </c>
      <c r="I328" s="8">
        <f t="shared" si="20"/>
        <v>24.5</v>
      </c>
      <c r="J328" s="8">
        <f t="shared" si="21"/>
        <v>1.7150000000000001</v>
      </c>
      <c r="K328" s="24">
        <f t="shared" ref="K328:K391" si="23">ROUNDUP(I328+J328,2)</f>
        <v>26.220000000000002</v>
      </c>
      <c r="L328" s="24">
        <f t="shared" si="22"/>
        <v>26.220000000000002</v>
      </c>
      <c r="M328" s="171"/>
    </row>
    <row r="329" spans="1:13" ht="24" customHeight="1" x14ac:dyDescent="0.4">
      <c r="A329" s="10">
        <v>325</v>
      </c>
      <c r="B329" s="3" t="s">
        <v>701</v>
      </c>
      <c r="C329" s="5" t="s">
        <v>702</v>
      </c>
      <c r="D329" s="5" t="s">
        <v>703</v>
      </c>
      <c r="E329" s="11" t="s">
        <v>18</v>
      </c>
      <c r="F329" s="7">
        <v>0</v>
      </c>
      <c r="G329" s="144">
        <v>32</v>
      </c>
      <c r="H329" s="7">
        <v>3.5</v>
      </c>
      <c r="I329" s="8">
        <f t="shared" si="20"/>
        <v>112</v>
      </c>
      <c r="J329" s="8">
        <f t="shared" si="21"/>
        <v>7.8400000000000007</v>
      </c>
      <c r="K329" s="24">
        <f t="shared" si="23"/>
        <v>119.84</v>
      </c>
      <c r="L329" s="24">
        <f t="shared" si="22"/>
        <v>119.84</v>
      </c>
      <c r="M329" s="171"/>
    </row>
    <row r="330" spans="1:13" ht="24" customHeight="1" x14ac:dyDescent="0.4">
      <c r="A330" s="10">
        <v>326</v>
      </c>
      <c r="B330" s="3" t="s">
        <v>698</v>
      </c>
      <c r="C330" s="5" t="s">
        <v>3550</v>
      </c>
      <c r="D330" s="5" t="s">
        <v>700</v>
      </c>
      <c r="E330" s="11" t="s">
        <v>3464</v>
      </c>
      <c r="F330" s="7">
        <v>209.74</v>
      </c>
      <c r="G330" s="144">
        <v>8</v>
      </c>
      <c r="H330" s="7">
        <v>3.5</v>
      </c>
      <c r="I330" s="8">
        <f t="shared" si="20"/>
        <v>28</v>
      </c>
      <c r="J330" s="8">
        <f t="shared" si="21"/>
        <v>1.9600000000000002</v>
      </c>
      <c r="K330" s="24">
        <f t="shared" si="23"/>
        <v>29.96</v>
      </c>
      <c r="L330" s="24">
        <f t="shared" si="22"/>
        <v>239.70000000000002</v>
      </c>
      <c r="M330" s="171"/>
    </row>
    <row r="331" spans="1:13" ht="24" customHeight="1" x14ac:dyDescent="0.4">
      <c r="A331" s="10">
        <v>327</v>
      </c>
      <c r="B331" s="3" t="s">
        <v>704</v>
      </c>
      <c r="C331" s="5" t="s">
        <v>2186</v>
      </c>
      <c r="D331" s="5" t="s">
        <v>705</v>
      </c>
      <c r="E331" s="12" t="s">
        <v>3464</v>
      </c>
      <c r="F331" s="7">
        <v>543.04</v>
      </c>
      <c r="G331" s="144">
        <v>19</v>
      </c>
      <c r="H331" s="7">
        <v>3.5</v>
      </c>
      <c r="I331" s="8">
        <f t="shared" si="20"/>
        <v>66.5</v>
      </c>
      <c r="J331" s="8">
        <f t="shared" si="21"/>
        <v>4.6550000000000002</v>
      </c>
      <c r="K331" s="24">
        <f t="shared" si="23"/>
        <v>71.160000000000011</v>
      </c>
      <c r="L331" s="24">
        <f t="shared" si="22"/>
        <v>614.19999999999993</v>
      </c>
      <c r="M331" s="171"/>
    </row>
    <row r="332" spans="1:13" ht="24" customHeight="1" x14ac:dyDescent="0.4">
      <c r="A332" s="10">
        <v>328</v>
      </c>
      <c r="B332" s="3" t="s">
        <v>669</v>
      </c>
      <c r="C332" s="5" t="s">
        <v>629</v>
      </c>
      <c r="D332" s="5" t="s">
        <v>670</v>
      </c>
      <c r="E332" s="12" t="s">
        <v>3464</v>
      </c>
      <c r="F332" s="7">
        <v>438.19</v>
      </c>
      <c r="G332" s="144">
        <v>20</v>
      </c>
      <c r="H332" s="7">
        <v>3.5</v>
      </c>
      <c r="I332" s="8">
        <f t="shared" si="20"/>
        <v>70</v>
      </c>
      <c r="J332" s="8">
        <f t="shared" si="21"/>
        <v>4.9000000000000004</v>
      </c>
      <c r="K332" s="24">
        <f t="shared" si="23"/>
        <v>74.900000000000006</v>
      </c>
      <c r="L332" s="24">
        <f t="shared" si="22"/>
        <v>513.09</v>
      </c>
      <c r="M332" s="171"/>
    </row>
    <row r="333" spans="1:13" ht="24" customHeight="1" x14ac:dyDescent="0.4">
      <c r="A333" s="10">
        <v>329</v>
      </c>
      <c r="B333" s="3" t="s">
        <v>667</v>
      </c>
      <c r="C333" s="5" t="s">
        <v>3551</v>
      </c>
      <c r="D333" s="5" t="s">
        <v>668</v>
      </c>
      <c r="E333" s="11" t="s">
        <v>3464</v>
      </c>
      <c r="F333" s="7">
        <v>722.79</v>
      </c>
      <c r="G333" s="144">
        <v>36</v>
      </c>
      <c r="H333" s="7">
        <v>3.5</v>
      </c>
      <c r="I333" s="8">
        <f t="shared" si="20"/>
        <v>126</v>
      </c>
      <c r="J333" s="8">
        <f t="shared" si="21"/>
        <v>8.82</v>
      </c>
      <c r="K333" s="24">
        <f t="shared" si="23"/>
        <v>134.82</v>
      </c>
      <c r="L333" s="24">
        <f t="shared" si="22"/>
        <v>857.6099999999999</v>
      </c>
      <c r="M333" s="171"/>
    </row>
    <row r="334" spans="1:13" ht="24" customHeight="1" x14ac:dyDescent="0.4">
      <c r="A334" s="10">
        <v>330</v>
      </c>
      <c r="B334" s="3" t="s">
        <v>666</v>
      </c>
      <c r="C334" s="5" t="s">
        <v>3552</v>
      </c>
      <c r="D334" s="5" t="s">
        <v>2288</v>
      </c>
      <c r="E334" s="3" t="s">
        <v>3471</v>
      </c>
      <c r="F334" s="7">
        <v>153.55000000000001</v>
      </c>
      <c r="G334" s="144">
        <v>22</v>
      </c>
      <c r="H334" s="7">
        <v>3.5</v>
      </c>
      <c r="I334" s="8">
        <f t="shared" si="20"/>
        <v>77</v>
      </c>
      <c r="J334" s="8">
        <f t="shared" si="21"/>
        <v>5.3900000000000006</v>
      </c>
      <c r="K334" s="24">
        <f t="shared" si="23"/>
        <v>82.39</v>
      </c>
      <c r="L334" s="24">
        <f t="shared" si="22"/>
        <v>235.94</v>
      </c>
      <c r="M334" s="171"/>
    </row>
    <row r="335" spans="1:13" ht="24" customHeight="1" x14ac:dyDescent="0.4">
      <c r="A335" s="10">
        <v>331</v>
      </c>
      <c r="B335" s="3" t="s">
        <v>626</v>
      </c>
      <c r="C335" s="5" t="s">
        <v>600</v>
      </c>
      <c r="D335" s="5" t="s">
        <v>627</v>
      </c>
      <c r="E335" s="11" t="s">
        <v>3471</v>
      </c>
      <c r="F335" s="7">
        <v>1321.99</v>
      </c>
      <c r="G335" s="144">
        <v>208</v>
      </c>
      <c r="H335" s="7">
        <v>3.5</v>
      </c>
      <c r="I335" s="8">
        <f t="shared" si="20"/>
        <v>728</v>
      </c>
      <c r="J335" s="8">
        <f t="shared" si="21"/>
        <v>50.960000000000008</v>
      </c>
      <c r="K335" s="24">
        <f t="shared" si="23"/>
        <v>778.96</v>
      </c>
      <c r="L335" s="24">
        <f t="shared" si="22"/>
        <v>2100.9499999999998</v>
      </c>
      <c r="M335" s="171"/>
    </row>
    <row r="336" spans="1:13" ht="24" customHeight="1" x14ac:dyDescent="0.4">
      <c r="A336" s="10">
        <v>332</v>
      </c>
      <c r="B336" s="3" t="s">
        <v>628</v>
      </c>
      <c r="C336" s="5" t="s">
        <v>629</v>
      </c>
      <c r="D336" s="5" t="s">
        <v>630</v>
      </c>
      <c r="E336" s="3" t="s">
        <v>3472</v>
      </c>
      <c r="F336" s="7">
        <v>827.66</v>
      </c>
      <c r="G336" s="144">
        <v>33</v>
      </c>
      <c r="H336" s="7">
        <v>3.5</v>
      </c>
      <c r="I336" s="8">
        <f t="shared" si="20"/>
        <v>115.5</v>
      </c>
      <c r="J336" s="8">
        <f t="shared" si="21"/>
        <v>8.0850000000000009</v>
      </c>
      <c r="K336" s="24">
        <f t="shared" si="23"/>
        <v>123.59</v>
      </c>
      <c r="L336" s="24">
        <f t="shared" si="22"/>
        <v>951.25</v>
      </c>
      <c r="M336" s="171"/>
    </row>
    <row r="337" spans="1:13" ht="24" customHeight="1" x14ac:dyDescent="0.4">
      <c r="A337" s="10">
        <v>333</v>
      </c>
      <c r="B337" s="3" t="s">
        <v>631</v>
      </c>
      <c r="C337" s="5" t="s">
        <v>629</v>
      </c>
      <c r="D337" s="5" t="s">
        <v>632</v>
      </c>
      <c r="E337" s="3" t="s">
        <v>3472</v>
      </c>
      <c r="F337" s="7">
        <v>142.32</v>
      </c>
      <c r="G337" s="144">
        <v>8</v>
      </c>
      <c r="H337" s="7">
        <v>3.5</v>
      </c>
      <c r="I337" s="8">
        <f t="shared" si="20"/>
        <v>28</v>
      </c>
      <c r="J337" s="8">
        <f t="shared" si="21"/>
        <v>1.9600000000000002</v>
      </c>
      <c r="K337" s="24">
        <f t="shared" si="23"/>
        <v>29.96</v>
      </c>
      <c r="L337" s="24">
        <f t="shared" si="22"/>
        <v>172.28</v>
      </c>
      <c r="M337" s="171"/>
    </row>
    <row r="338" spans="1:13" ht="24" customHeight="1" x14ac:dyDescent="0.4">
      <c r="A338" s="10">
        <v>334</v>
      </c>
      <c r="B338" s="3" t="s">
        <v>671</v>
      </c>
      <c r="C338" s="5" t="s">
        <v>672</v>
      </c>
      <c r="D338" s="5" t="s">
        <v>673</v>
      </c>
      <c r="E338" s="3" t="s">
        <v>3464</v>
      </c>
      <c r="F338" s="7">
        <v>408.21</v>
      </c>
      <c r="G338" s="144">
        <v>16</v>
      </c>
      <c r="H338" s="7">
        <v>3.5</v>
      </c>
      <c r="I338" s="8">
        <f t="shared" si="20"/>
        <v>56</v>
      </c>
      <c r="J338" s="8">
        <f t="shared" si="21"/>
        <v>3.9200000000000004</v>
      </c>
      <c r="K338" s="24">
        <f t="shared" si="23"/>
        <v>59.92</v>
      </c>
      <c r="L338" s="24">
        <f t="shared" si="22"/>
        <v>468.13</v>
      </c>
      <c r="M338" s="171"/>
    </row>
    <row r="339" spans="1:13" ht="24" customHeight="1" x14ac:dyDescent="0.4">
      <c r="A339" s="10">
        <v>335</v>
      </c>
      <c r="B339" s="3" t="s">
        <v>633</v>
      </c>
      <c r="C339" s="5" t="s">
        <v>634</v>
      </c>
      <c r="D339" s="5" t="s">
        <v>635</v>
      </c>
      <c r="E339" s="12" t="s">
        <v>3471</v>
      </c>
      <c r="F339" s="7">
        <v>56.18</v>
      </c>
      <c r="G339" s="144">
        <v>10</v>
      </c>
      <c r="H339" s="7">
        <v>3.5</v>
      </c>
      <c r="I339" s="8">
        <f t="shared" si="20"/>
        <v>35</v>
      </c>
      <c r="J339" s="8">
        <f t="shared" si="21"/>
        <v>2.4500000000000002</v>
      </c>
      <c r="K339" s="24">
        <f t="shared" si="23"/>
        <v>37.450000000000003</v>
      </c>
      <c r="L339" s="24">
        <f t="shared" si="22"/>
        <v>93.63</v>
      </c>
      <c r="M339" s="171"/>
    </row>
    <row r="340" spans="1:13" ht="24" customHeight="1" x14ac:dyDescent="0.4">
      <c r="A340" s="10">
        <v>336</v>
      </c>
      <c r="B340" s="3" t="s">
        <v>636</v>
      </c>
      <c r="C340" s="5" t="s">
        <v>637</v>
      </c>
      <c r="D340" s="5" t="s">
        <v>638</v>
      </c>
      <c r="E340" s="3" t="s">
        <v>3472</v>
      </c>
      <c r="F340" s="7">
        <v>273.39</v>
      </c>
      <c r="G340" s="144">
        <v>12</v>
      </c>
      <c r="H340" s="7">
        <v>3.5</v>
      </c>
      <c r="I340" s="8">
        <f t="shared" si="20"/>
        <v>42</v>
      </c>
      <c r="J340" s="8">
        <f t="shared" si="21"/>
        <v>2.9400000000000004</v>
      </c>
      <c r="K340" s="24">
        <f t="shared" si="23"/>
        <v>44.94</v>
      </c>
      <c r="L340" s="24">
        <f t="shared" si="22"/>
        <v>318.33</v>
      </c>
      <c r="M340" s="171"/>
    </row>
    <row r="341" spans="1:13" ht="24" customHeight="1" x14ac:dyDescent="0.4">
      <c r="A341" s="10">
        <v>337</v>
      </c>
      <c r="B341" s="3" t="s">
        <v>623</v>
      </c>
      <c r="C341" s="5" t="s">
        <v>624</v>
      </c>
      <c r="D341" s="5" t="s">
        <v>625</v>
      </c>
      <c r="E341" s="12" t="s">
        <v>3468</v>
      </c>
      <c r="F341" s="7">
        <v>119.85</v>
      </c>
      <c r="G341" s="144">
        <v>9</v>
      </c>
      <c r="H341" s="7">
        <v>3.5</v>
      </c>
      <c r="I341" s="8">
        <f t="shared" si="20"/>
        <v>31.5</v>
      </c>
      <c r="J341" s="8">
        <f t="shared" si="21"/>
        <v>2.2050000000000001</v>
      </c>
      <c r="K341" s="24">
        <f t="shared" si="23"/>
        <v>33.71</v>
      </c>
      <c r="L341" s="24">
        <f t="shared" si="22"/>
        <v>153.56</v>
      </c>
      <c r="M341" s="171"/>
    </row>
    <row r="342" spans="1:13" ht="24" customHeight="1" x14ac:dyDescent="0.4">
      <c r="A342" s="10">
        <v>338</v>
      </c>
      <c r="B342" s="3" t="s">
        <v>608</v>
      </c>
      <c r="C342" s="5" t="s">
        <v>609</v>
      </c>
      <c r="D342" s="5" t="s">
        <v>610</v>
      </c>
      <c r="E342" s="12" t="s">
        <v>3470</v>
      </c>
      <c r="F342" s="7">
        <v>367.03</v>
      </c>
      <c r="G342" s="144">
        <v>14</v>
      </c>
      <c r="H342" s="7">
        <v>3.5</v>
      </c>
      <c r="I342" s="8">
        <f t="shared" si="20"/>
        <v>49</v>
      </c>
      <c r="J342" s="8">
        <f t="shared" si="21"/>
        <v>3.43</v>
      </c>
      <c r="K342" s="24">
        <f t="shared" si="23"/>
        <v>52.43</v>
      </c>
      <c r="L342" s="24">
        <f t="shared" si="22"/>
        <v>419.46</v>
      </c>
      <c r="M342" s="171"/>
    </row>
    <row r="343" spans="1:13" ht="24" customHeight="1" x14ac:dyDescent="0.4">
      <c r="A343" s="10">
        <v>339</v>
      </c>
      <c r="B343" s="3" t="s">
        <v>619</v>
      </c>
      <c r="C343" s="5" t="s">
        <v>3553</v>
      </c>
      <c r="D343" s="5" t="s">
        <v>620</v>
      </c>
      <c r="E343" s="12" t="s">
        <v>3464</v>
      </c>
      <c r="F343" s="7">
        <v>232.21</v>
      </c>
      <c r="G343" s="144">
        <v>10</v>
      </c>
      <c r="H343" s="7">
        <v>3.5</v>
      </c>
      <c r="I343" s="8">
        <f t="shared" si="20"/>
        <v>35</v>
      </c>
      <c r="J343" s="8">
        <f t="shared" si="21"/>
        <v>2.4500000000000002</v>
      </c>
      <c r="K343" s="24">
        <f t="shared" si="23"/>
        <v>37.450000000000003</v>
      </c>
      <c r="L343" s="24">
        <f t="shared" si="22"/>
        <v>269.66000000000003</v>
      </c>
      <c r="M343" s="171"/>
    </row>
    <row r="344" spans="1:13" ht="24" customHeight="1" x14ac:dyDescent="0.4">
      <c r="A344" s="10">
        <v>340</v>
      </c>
      <c r="B344" s="3" t="s">
        <v>604</v>
      </c>
      <c r="C344" s="5" t="s">
        <v>238</v>
      </c>
      <c r="D344" s="5" t="s">
        <v>605</v>
      </c>
      <c r="E344" s="12" t="s">
        <v>3067</v>
      </c>
      <c r="F344" s="7">
        <v>71.16</v>
      </c>
      <c r="G344" s="144">
        <v>0</v>
      </c>
      <c r="H344" s="7">
        <v>3.5</v>
      </c>
      <c r="I344" s="8">
        <f t="shared" si="20"/>
        <v>0</v>
      </c>
      <c r="J344" s="8">
        <f t="shared" si="21"/>
        <v>0</v>
      </c>
      <c r="K344" s="24">
        <f t="shared" si="23"/>
        <v>0</v>
      </c>
      <c r="L344" s="24">
        <f t="shared" si="22"/>
        <v>71.16</v>
      </c>
      <c r="M344" s="171"/>
    </row>
    <row r="345" spans="1:13" ht="24" customHeight="1" x14ac:dyDescent="0.4">
      <c r="A345" s="10">
        <v>341</v>
      </c>
      <c r="B345" s="3" t="s">
        <v>606</v>
      </c>
      <c r="C345" s="5" t="s">
        <v>3554</v>
      </c>
      <c r="D345" s="5" t="s">
        <v>607</v>
      </c>
      <c r="E345" s="12" t="s">
        <v>3470</v>
      </c>
      <c r="F345" s="7">
        <v>689.1</v>
      </c>
      <c r="G345" s="144">
        <v>28</v>
      </c>
      <c r="H345" s="7">
        <v>3.5</v>
      </c>
      <c r="I345" s="8">
        <f t="shared" si="20"/>
        <v>98</v>
      </c>
      <c r="J345" s="8">
        <f t="shared" si="21"/>
        <v>6.86</v>
      </c>
      <c r="K345" s="24">
        <f t="shared" si="23"/>
        <v>104.86</v>
      </c>
      <c r="L345" s="24">
        <f t="shared" si="22"/>
        <v>793.96</v>
      </c>
      <c r="M345" s="171"/>
    </row>
    <row r="346" spans="1:13" ht="24" customHeight="1" x14ac:dyDescent="0.4">
      <c r="A346" s="10">
        <v>342</v>
      </c>
      <c r="B346" s="3" t="s">
        <v>611</v>
      </c>
      <c r="C346" s="5" t="s">
        <v>612</v>
      </c>
      <c r="D346" s="5" t="s">
        <v>613</v>
      </c>
      <c r="E346" s="12" t="s">
        <v>3470</v>
      </c>
      <c r="F346" s="7">
        <v>56.19</v>
      </c>
      <c r="G346" s="144">
        <v>3</v>
      </c>
      <c r="H346" s="7">
        <v>3.5</v>
      </c>
      <c r="I346" s="8">
        <f t="shared" si="20"/>
        <v>10.5</v>
      </c>
      <c r="J346" s="8">
        <f t="shared" si="21"/>
        <v>0.7350000000000001</v>
      </c>
      <c r="K346" s="24">
        <f t="shared" si="23"/>
        <v>11.24</v>
      </c>
      <c r="L346" s="24">
        <f t="shared" si="22"/>
        <v>67.429999999999993</v>
      </c>
      <c r="M346" s="171"/>
    </row>
    <row r="347" spans="1:13" ht="24" customHeight="1" x14ac:dyDescent="0.4">
      <c r="A347" s="10">
        <v>343</v>
      </c>
      <c r="B347" s="3" t="s">
        <v>614</v>
      </c>
      <c r="C347" s="5" t="s">
        <v>612</v>
      </c>
      <c r="D347" s="5" t="s">
        <v>615</v>
      </c>
      <c r="E347" s="12" t="s">
        <v>3470</v>
      </c>
      <c r="F347" s="7">
        <v>232.21</v>
      </c>
      <c r="G347" s="144">
        <v>4</v>
      </c>
      <c r="H347" s="7">
        <v>3.5</v>
      </c>
      <c r="I347" s="8">
        <f t="shared" si="20"/>
        <v>14</v>
      </c>
      <c r="J347" s="8">
        <f t="shared" si="21"/>
        <v>0.98000000000000009</v>
      </c>
      <c r="K347" s="24">
        <f t="shared" si="23"/>
        <v>14.98</v>
      </c>
      <c r="L347" s="24">
        <f t="shared" si="22"/>
        <v>247.19</v>
      </c>
      <c r="M347" s="171"/>
    </row>
    <row r="348" spans="1:13" ht="24" customHeight="1" x14ac:dyDescent="0.4">
      <c r="A348" s="10">
        <v>344</v>
      </c>
      <c r="B348" s="3" t="s">
        <v>621</v>
      </c>
      <c r="C348" s="5" t="s">
        <v>2184</v>
      </c>
      <c r="D348" s="5" t="s">
        <v>622</v>
      </c>
      <c r="E348" s="12" t="s">
        <v>3472</v>
      </c>
      <c r="F348" s="7">
        <v>2685.18</v>
      </c>
      <c r="G348" s="144">
        <v>128</v>
      </c>
      <c r="H348" s="7">
        <v>3.5</v>
      </c>
      <c r="I348" s="8">
        <f t="shared" si="20"/>
        <v>448</v>
      </c>
      <c r="J348" s="8">
        <f t="shared" si="21"/>
        <v>31.360000000000003</v>
      </c>
      <c r="K348" s="24">
        <f t="shared" si="23"/>
        <v>479.36</v>
      </c>
      <c r="L348" s="24">
        <f t="shared" si="22"/>
        <v>3164.54</v>
      </c>
      <c r="M348" s="171"/>
    </row>
    <row r="349" spans="1:13" ht="24" customHeight="1" x14ac:dyDescent="0.4">
      <c r="A349" s="10">
        <v>345</v>
      </c>
      <c r="B349" s="3" t="s">
        <v>602</v>
      </c>
      <c r="C349" s="5" t="s">
        <v>600</v>
      </c>
      <c r="D349" s="5" t="s">
        <v>603</v>
      </c>
      <c r="E349" s="12" t="s">
        <v>3470</v>
      </c>
      <c r="F349" s="7">
        <v>793.95</v>
      </c>
      <c r="G349" s="144">
        <v>32</v>
      </c>
      <c r="H349" s="7">
        <v>3.5</v>
      </c>
      <c r="I349" s="8">
        <f t="shared" si="20"/>
        <v>112</v>
      </c>
      <c r="J349" s="8">
        <f t="shared" si="21"/>
        <v>7.8400000000000007</v>
      </c>
      <c r="K349" s="24">
        <f t="shared" si="23"/>
        <v>119.84</v>
      </c>
      <c r="L349" s="24">
        <f t="shared" si="22"/>
        <v>913.79000000000008</v>
      </c>
      <c r="M349" s="171"/>
    </row>
    <row r="350" spans="1:13" ht="24" customHeight="1" x14ac:dyDescent="0.4">
      <c r="A350" s="10">
        <v>346</v>
      </c>
      <c r="B350" s="3" t="s">
        <v>599</v>
      </c>
      <c r="C350" s="5" t="s">
        <v>600</v>
      </c>
      <c r="D350" s="5" t="s">
        <v>601</v>
      </c>
      <c r="E350" s="3" t="s">
        <v>3470</v>
      </c>
      <c r="F350" s="7">
        <v>359.54</v>
      </c>
      <c r="G350" s="144">
        <v>16</v>
      </c>
      <c r="H350" s="7">
        <v>3.5</v>
      </c>
      <c r="I350" s="8">
        <f t="shared" si="20"/>
        <v>56</v>
      </c>
      <c r="J350" s="8">
        <f t="shared" si="21"/>
        <v>3.9200000000000004</v>
      </c>
      <c r="K350" s="24">
        <f t="shared" si="23"/>
        <v>59.92</v>
      </c>
      <c r="L350" s="24">
        <f t="shared" si="22"/>
        <v>419.46000000000004</v>
      </c>
      <c r="M350" s="171"/>
    </row>
    <row r="351" spans="1:13" ht="24" customHeight="1" x14ac:dyDescent="0.4">
      <c r="A351" s="10">
        <v>347</v>
      </c>
      <c r="B351" s="3" t="s">
        <v>596</v>
      </c>
      <c r="C351" s="5" t="s">
        <v>597</v>
      </c>
      <c r="D351" s="5" t="s">
        <v>598</v>
      </c>
      <c r="E351" s="12" t="s">
        <v>3464</v>
      </c>
      <c r="F351" s="7">
        <v>831.41</v>
      </c>
      <c r="G351" s="144">
        <v>36</v>
      </c>
      <c r="H351" s="7">
        <v>3.5</v>
      </c>
      <c r="I351" s="8">
        <f t="shared" si="20"/>
        <v>126</v>
      </c>
      <c r="J351" s="8">
        <f t="shared" si="21"/>
        <v>8.82</v>
      </c>
      <c r="K351" s="24">
        <f t="shared" si="23"/>
        <v>134.82</v>
      </c>
      <c r="L351" s="24">
        <f t="shared" si="22"/>
        <v>966.23</v>
      </c>
      <c r="M351" s="171"/>
    </row>
    <row r="352" spans="1:13" ht="24" customHeight="1" x14ac:dyDescent="0.4">
      <c r="A352" s="10">
        <v>348</v>
      </c>
      <c r="B352" s="3" t="s">
        <v>593</v>
      </c>
      <c r="C352" s="5" t="s">
        <v>594</v>
      </c>
      <c r="D352" s="5" t="s">
        <v>595</v>
      </c>
      <c r="E352" s="12">
        <v>21671</v>
      </c>
      <c r="F352" s="7">
        <v>3.75</v>
      </c>
      <c r="G352" s="144">
        <v>2</v>
      </c>
      <c r="H352" s="7">
        <v>3.5</v>
      </c>
      <c r="I352" s="8">
        <f t="shared" si="20"/>
        <v>7</v>
      </c>
      <c r="J352" s="8">
        <f t="shared" si="21"/>
        <v>0.49000000000000005</v>
      </c>
      <c r="K352" s="24">
        <f t="shared" si="23"/>
        <v>7.49</v>
      </c>
      <c r="L352" s="24">
        <f t="shared" si="22"/>
        <v>11.24</v>
      </c>
      <c r="M352" s="171"/>
    </row>
    <row r="353" spans="1:13" ht="24" customHeight="1" x14ac:dyDescent="0.4">
      <c r="A353" s="10">
        <v>349</v>
      </c>
      <c r="B353" s="3" t="s">
        <v>587</v>
      </c>
      <c r="C353" s="5" t="s">
        <v>3555</v>
      </c>
      <c r="D353" s="5" t="s">
        <v>589</v>
      </c>
      <c r="E353" s="3" t="s">
        <v>3069</v>
      </c>
      <c r="F353" s="7">
        <v>56.18</v>
      </c>
      <c r="G353" s="144">
        <v>0</v>
      </c>
      <c r="H353" s="7">
        <v>3.5</v>
      </c>
      <c r="I353" s="8">
        <f t="shared" si="20"/>
        <v>0</v>
      </c>
      <c r="J353" s="8">
        <f t="shared" si="21"/>
        <v>0</v>
      </c>
      <c r="K353" s="24">
        <f t="shared" si="23"/>
        <v>0</v>
      </c>
      <c r="L353" s="24">
        <f t="shared" si="22"/>
        <v>56.18</v>
      </c>
      <c r="M353" s="171"/>
    </row>
    <row r="354" spans="1:13" ht="24" customHeight="1" x14ac:dyDescent="0.4">
      <c r="A354" s="10">
        <v>350</v>
      </c>
      <c r="B354" s="3" t="s">
        <v>590</v>
      </c>
      <c r="C354" s="5" t="s">
        <v>591</v>
      </c>
      <c r="D354" s="5" t="s">
        <v>592</v>
      </c>
      <c r="E354" s="3" t="s">
        <v>3464</v>
      </c>
      <c r="F354" s="7">
        <v>396.98</v>
      </c>
      <c r="G354" s="144">
        <v>29</v>
      </c>
      <c r="H354" s="7">
        <v>3.5</v>
      </c>
      <c r="I354" s="8">
        <f t="shared" si="20"/>
        <v>101.5</v>
      </c>
      <c r="J354" s="8">
        <f t="shared" si="21"/>
        <v>7.1050000000000004</v>
      </c>
      <c r="K354" s="24">
        <f t="shared" si="23"/>
        <v>108.61</v>
      </c>
      <c r="L354" s="24">
        <f t="shared" si="22"/>
        <v>505.59000000000003</v>
      </c>
      <c r="M354" s="171"/>
    </row>
    <row r="355" spans="1:13" ht="24" customHeight="1" x14ac:dyDescent="0.4">
      <c r="A355" s="10">
        <v>351</v>
      </c>
      <c r="B355" s="3" t="s">
        <v>585</v>
      </c>
      <c r="C355" s="5" t="s">
        <v>3556</v>
      </c>
      <c r="D355" s="5" t="s">
        <v>586</v>
      </c>
      <c r="E355" s="3" t="s">
        <v>18</v>
      </c>
      <c r="F355" s="7">
        <v>0</v>
      </c>
      <c r="G355" s="144">
        <v>17</v>
      </c>
      <c r="H355" s="7">
        <v>3.5</v>
      </c>
      <c r="I355" s="8">
        <f t="shared" si="20"/>
        <v>59.5</v>
      </c>
      <c r="J355" s="8">
        <f t="shared" si="21"/>
        <v>4.165</v>
      </c>
      <c r="K355" s="24">
        <f t="shared" si="23"/>
        <v>63.669999999999995</v>
      </c>
      <c r="L355" s="24">
        <f t="shared" si="22"/>
        <v>63.669999999999995</v>
      </c>
      <c r="M355" s="171"/>
    </row>
    <row r="356" spans="1:13" ht="24" customHeight="1" x14ac:dyDescent="0.4">
      <c r="A356" s="10">
        <v>352</v>
      </c>
      <c r="B356" s="3" t="s">
        <v>583</v>
      </c>
      <c r="C356" s="5" t="s">
        <v>584</v>
      </c>
      <c r="D356" s="5" t="s">
        <v>2241</v>
      </c>
      <c r="E356" s="3" t="s">
        <v>3471</v>
      </c>
      <c r="F356" s="7">
        <v>142.32</v>
      </c>
      <c r="G356" s="144">
        <v>24</v>
      </c>
      <c r="H356" s="7">
        <v>3.5</v>
      </c>
      <c r="I356" s="8">
        <f t="shared" si="20"/>
        <v>84</v>
      </c>
      <c r="J356" s="8">
        <f t="shared" si="21"/>
        <v>5.8800000000000008</v>
      </c>
      <c r="K356" s="24">
        <f t="shared" si="23"/>
        <v>89.88</v>
      </c>
      <c r="L356" s="24">
        <f t="shared" si="22"/>
        <v>232.2</v>
      </c>
      <c r="M356" s="171"/>
    </row>
    <row r="357" spans="1:13" ht="24" customHeight="1" x14ac:dyDescent="0.4">
      <c r="A357" s="10">
        <v>353</v>
      </c>
      <c r="B357" s="3" t="s">
        <v>581</v>
      </c>
      <c r="C357" s="5" t="s">
        <v>3557</v>
      </c>
      <c r="D357" s="5" t="s">
        <v>582</v>
      </c>
      <c r="E357" s="3" t="s">
        <v>3465</v>
      </c>
      <c r="F357" s="7">
        <v>97.37</v>
      </c>
      <c r="G357" s="144">
        <v>30</v>
      </c>
      <c r="H357" s="7">
        <v>3.5</v>
      </c>
      <c r="I357" s="8">
        <f t="shared" si="20"/>
        <v>105</v>
      </c>
      <c r="J357" s="8">
        <f t="shared" si="21"/>
        <v>7.3500000000000005</v>
      </c>
      <c r="K357" s="24">
        <f t="shared" si="23"/>
        <v>112.35</v>
      </c>
      <c r="L357" s="24">
        <f t="shared" si="22"/>
        <v>209.72</v>
      </c>
      <c r="M357" s="171"/>
    </row>
    <row r="358" spans="1:13" ht="24" customHeight="1" x14ac:dyDescent="0.4">
      <c r="A358" s="10">
        <v>354</v>
      </c>
      <c r="B358" s="3" t="s">
        <v>544</v>
      </c>
      <c r="C358" s="5" t="s">
        <v>2182</v>
      </c>
      <c r="D358" s="5" t="s">
        <v>545</v>
      </c>
      <c r="E358" s="3" t="s">
        <v>3464</v>
      </c>
      <c r="F358" s="7">
        <v>715.31</v>
      </c>
      <c r="G358" s="144">
        <v>30</v>
      </c>
      <c r="H358" s="7">
        <v>3.5</v>
      </c>
      <c r="I358" s="8">
        <f t="shared" si="20"/>
        <v>105</v>
      </c>
      <c r="J358" s="8">
        <f t="shared" si="21"/>
        <v>7.3500000000000005</v>
      </c>
      <c r="K358" s="24">
        <f t="shared" si="23"/>
        <v>112.35</v>
      </c>
      <c r="L358" s="24">
        <f t="shared" si="22"/>
        <v>827.66</v>
      </c>
      <c r="M358" s="171"/>
    </row>
    <row r="359" spans="1:13" ht="24" customHeight="1" x14ac:dyDescent="0.4">
      <c r="A359" s="10">
        <v>355</v>
      </c>
      <c r="B359" s="3" t="s">
        <v>574</v>
      </c>
      <c r="C359" s="5" t="s">
        <v>2183</v>
      </c>
      <c r="D359" s="5" t="s">
        <v>2287</v>
      </c>
      <c r="E359" s="3" t="s">
        <v>2257</v>
      </c>
      <c r="F359" s="7">
        <v>7.5</v>
      </c>
      <c r="G359" s="144">
        <v>0</v>
      </c>
      <c r="H359" s="7">
        <v>3.5</v>
      </c>
      <c r="I359" s="8">
        <f t="shared" si="20"/>
        <v>0</v>
      </c>
      <c r="J359" s="8">
        <f t="shared" si="21"/>
        <v>0</v>
      </c>
      <c r="K359" s="24">
        <f t="shared" si="23"/>
        <v>0</v>
      </c>
      <c r="L359" s="24">
        <f t="shared" si="22"/>
        <v>7.5</v>
      </c>
      <c r="M359" s="171"/>
    </row>
    <row r="360" spans="1:13" ht="24" customHeight="1" x14ac:dyDescent="0.4">
      <c r="A360" s="10">
        <v>356</v>
      </c>
      <c r="B360" s="3" t="s">
        <v>573</v>
      </c>
      <c r="C360" s="5" t="s">
        <v>2181</v>
      </c>
      <c r="D360" s="5" t="s">
        <v>2286</v>
      </c>
      <c r="E360" s="3" t="s">
        <v>3070</v>
      </c>
      <c r="F360" s="7">
        <v>453.16</v>
      </c>
      <c r="G360" s="144">
        <v>0</v>
      </c>
      <c r="H360" s="7">
        <v>3.5</v>
      </c>
      <c r="I360" s="8">
        <f t="shared" si="20"/>
        <v>0</v>
      </c>
      <c r="J360" s="8">
        <f t="shared" si="21"/>
        <v>0</v>
      </c>
      <c r="K360" s="24">
        <f t="shared" si="23"/>
        <v>0</v>
      </c>
      <c r="L360" s="24">
        <f t="shared" si="22"/>
        <v>453.16</v>
      </c>
      <c r="M360" s="171"/>
    </row>
    <row r="361" spans="1:13" ht="24" customHeight="1" x14ac:dyDescent="0.4">
      <c r="A361" s="10">
        <v>357</v>
      </c>
      <c r="B361" s="3" t="s">
        <v>572</v>
      </c>
      <c r="C361" s="5" t="s">
        <v>2181</v>
      </c>
      <c r="D361" s="5" t="s">
        <v>2285</v>
      </c>
      <c r="E361" s="3" t="s">
        <v>3070</v>
      </c>
      <c r="F361" s="7">
        <v>217.22</v>
      </c>
      <c r="G361" s="144">
        <v>2</v>
      </c>
      <c r="H361" s="7">
        <v>3.5</v>
      </c>
      <c r="I361" s="8">
        <f t="shared" si="20"/>
        <v>7</v>
      </c>
      <c r="J361" s="8">
        <f t="shared" si="21"/>
        <v>0.49000000000000005</v>
      </c>
      <c r="K361" s="24">
        <f t="shared" si="23"/>
        <v>7.49</v>
      </c>
      <c r="L361" s="24">
        <f t="shared" si="22"/>
        <v>224.71</v>
      </c>
      <c r="M361" s="171"/>
    </row>
    <row r="362" spans="1:13" ht="24" customHeight="1" x14ac:dyDescent="0.4">
      <c r="A362" s="10">
        <v>358</v>
      </c>
      <c r="B362" s="3" t="s">
        <v>571</v>
      </c>
      <c r="C362" s="5" t="s">
        <v>2181</v>
      </c>
      <c r="D362" s="5" t="s">
        <v>2284</v>
      </c>
      <c r="E362" s="3" t="s">
        <v>3476</v>
      </c>
      <c r="F362" s="7">
        <v>11.25</v>
      </c>
      <c r="G362" s="144">
        <v>0</v>
      </c>
      <c r="H362" s="7">
        <v>3.5</v>
      </c>
      <c r="I362" s="8">
        <f t="shared" si="20"/>
        <v>0</v>
      </c>
      <c r="J362" s="8">
        <f t="shared" si="21"/>
        <v>0</v>
      </c>
      <c r="K362" s="24">
        <f t="shared" si="23"/>
        <v>0</v>
      </c>
      <c r="L362" s="24">
        <f t="shared" si="22"/>
        <v>11.25</v>
      </c>
      <c r="M362" s="171"/>
    </row>
    <row r="363" spans="1:13" ht="24" customHeight="1" x14ac:dyDescent="0.4">
      <c r="A363" s="172">
        <v>359</v>
      </c>
      <c r="B363" s="3" t="s">
        <v>3876</v>
      </c>
      <c r="C363" s="5" t="s">
        <v>2181</v>
      </c>
      <c r="D363" s="5" t="s">
        <v>3877</v>
      </c>
      <c r="E363" s="3" t="s">
        <v>18</v>
      </c>
      <c r="F363" s="7">
        <v>0</v>
      </c>
      <c r="G363" s="144">
        <v>0</v>
      </c>
      <c r="H363" s="7">
        <v>3.5</v>
      </c>
      <c r="I363" s="8">
        <f t="shared" si="20"/>
        <v>0</v>
      </c>
      <c r="J363" s="8">
        <f t="shared" si="21"/>
        <v>0</v>
      </c>
      <c r="K363" s="24">
        <f t="shared" si="23"/>
        <v>0</v>
      </c>
      <c r="L363" s="24">
        <f t="shared" si="22"/>
        <v>0</v>
      </c>
      <c r="M363" s="171"/>
    </row>
    <row r="364" spans="1:13" ht="24" customHeight="1" x14ac:dyDescent="0.4">
      <c r="A364" s="10">
        <v>360</v>
      </c>
      <c r="B364" s="3" t="s">
        <v>2394</v>
      </c>
      <c r="C364" s="5" t="s">
        <v>1580</v>
      </c>
      <c r="D364" s="5" t="s">
        <v>2706</v>
      </c>
      <c r="E364" s="3" t="s">
        <v>18</v>
      </c>
      <c r="F364" s="7">
        <v>0</v>
      </c>
      <c r="G364" s="144">
        <v>36</v>
      </c>
      <c r="H364" s="7">
        <v>3.5</v>
      </c>
      <c r="I364" s="8">
        <f t="shared" si="20"/>
        <v>126</v>
      </c>
      <c r="J364" s="8">
        <f t="shared" si="21"/>
        <v>8.82</v>
      </c>
      <c r="K364" s="24">
        <f t="shared" si="23"/>
        <v>134.82</v>
      </c>
      <c r="L364" s="24">
        <f t="shared" si="22"/>
        <v>134.82</v>
      </c>
      <c r="M364" s="171"/>
    </row>
    <row r="365" spans="1:13" ht="24" customHeight="1" x14ac:dyDescent="0.4">
      <c r="A365" s="10">
        <v>361</v>
      </c>
      <c r="B365" s="3" t="s">
        <v>570</v>
      </c>
      <c r="C365" s="5" t="s">
        <v>3558</v>
      </c>
      <c r="D365" s="5" t="s">
        <v>2283</v>
      </c>
      <c r="E365" s="12" t="s">
        <v>3467</v>
      </c>
      <c r="F365" s="7">
        <v>82.4</v>
      </c>
      <c r="G365" s="144">
        <v>5</v>
      </c>
      <c r="H365" s="7">
        <v>3.5</v>
      </c>
      <c r="I365" s="8">
        <f t="shared" si="20"/>
        <v>17.5</v>
      </c>
      <c r="J365" s="8">
        <f t="shared" si="21"/>
        <v>1.2250000000000001</v>
      </c>
      <c r="K365" s="24">
        <f t="shared" si="23"/>
        <v>18.73</v>
      </c>
      <c r="L365" s="24">
        <f t="shared" si="22"/>
        <v>101.13000000000001</v>
      </c>
      <c r="M365" s="171"/>
    </row>
    <row r="366" spans="1:13" ht="24" customHeight="1" x14ac:dyDescent="0.4">
      <c r="A366" s="10">
        <v>362</v>
      </c>
      <c r="B366" s="3" t="s">
        <v>569</v>
      </c>
      <c r="C366" s="5" t="s">
        <v>3558</v>
      </c>
      <c r="D366" s="5" t="s">
        <v>2282</v>
      </c>
      <c r="E366" s="12" t="s">
        <v>3473</v>
      </c>
      <c r="F366" s="7">
        <v>123.61</v>
      </c>
      <c r="G366" s="144">
        <v>9</v>
      </c>
      <c r="H366" s="7">
        <v>3.5</v>
      </c>
      <c r="I366" s="8">
        <f t="shared" si="20"/>
        <v>31.5</v>
      </c>
      <c r="J366" s="8">
        <f t="shared" si="21"/>
        <v>2.2050000000000001</v>
      </c>
      <c r="K366" s="24">
        <f t="shared" si="23"/>
        <v>33.71</v>
      </c>
      <c r="L366" s="24">
        <f t="shared" si="22"/>
        <v>157.32</v>
      </c>
      <c r="M366" s="171"/>
    </row>
    <row r="367" spans="1:13" ht="24" customHeight="1" x14ac:dyDescent="0.4">
      <c r="A367" s="10">
        <v>363</v>
      </c>
      <c r="B367" s="3" t="s">
        <v>567</v>
      </c>
      <c r="C367" s="5" t="s">
        <v>3559</v>
      </c>
      <c r="D367" s="5" t="s">
        <v>2281</v>
      </c>
      <c r="E367" s="3" t="s">
        <v>3475</v>
      </c>
      <c r="F367" s="7">
        <v>89.89</v>
      </c>
      <c r="G367" s="144">
        <v>8</v>
      </c>
      <c r="H367" s="7">
        <v>3.5</v>
      </c>
      <c r="I367" s="8">
        <f t="shared" si="20"/>
        <v>28</v>
      </c>
      <c r="J367" s="8">
        <f t="shared" si="21"/>
        <v>1.9600000000000002</v>
      </c>
      <c r="K367" s="24">
        <f t="shared" si="23"/>
        <v>29.96</v>
      </c>
      <c r="L367" s="24">
        <f t="shared" si="22"/>
        <v>119.85</v>
      </c>
      <c r="M367" s="171"/>
    </row>
    <row r="368" spans="1:13" ht="24" customHeight="1" x14ac:dyDescent="0.4">
      <c r="A368" s="10">
        <v>364</v>
      </c>
      <c r="B368" s="3" t="s">
        <v>566</v>
      </c>
      <c r="C368" s="5" t="s">
        <v>3560</v>
      </c>
      <c r="D368" s="5" t="s">
        <v>2280</v>
      </c>
      <c r="E368" s="12" t="s">
        <v>3473</v>
      </c>
      <c r="F368" s="7">
        <v>97.38</v>
      </c>
      <c r="G368" s="144">
        <v>4</v>
      </c>
      <c r="H368" s="7">
        <v>3.5</v>
      </c>
      <c r="I368" s="8">
        <f t="shared" si="20"/>
        <v>14</v>
      </c>
      <c r="J368" s="8">
        <f t="shared" si="21"/>
        <v>0.98000000000000009</v>
      </c>
      <c r="K368" s="24">
        <f t="shared" si="23"/>
        <v>14.98</v>
      </c>
      <c r="L368" s="24">
        <f t="shared" si="22"/>
        <v>112.36</v>
      </c>
      <c r="M368" s="171"/>
    </row>
    <row r="369" spans="1:13" ht="24" customHeight="1" x14ac:dyDescent="0.4">
      <c r="A369" s="10">
        <v>365</v>
      </c>
      <c r="B369" s="3" t="s">
        <v>564</v>
      </c>
      <c r="C369" s="5" t="s">
        <v>565</v>
      </c>
      <c r="D369" s="5" t="s">
        <v>2279</v>
      </c>
      <c r="E369" s="12">
        <v>21794</v>
      </c>
      <c r="F369" s="7">
        <v>3.75</v>
      </c>
      <c r="G369" s="144">
        <v>3</v>
      </c>
      <c r="H369" s="7">
        <v>3.5</v>
      </c>
      <c r="I369" s="8">
        <f t="shared" si="20"/>
        <v>10.5</v>
      </c>
      <c r="J369" s="8">
        <f t="shared" si="21"/>
        <v>0.7350000000000001</v>
      </c>
      <c r="K369" s="24">
        <f t="shared" si="23"/>
        <v>11.24</v>
      </c>
      <c r="L369" s="24">
        <f t="shared" si="22"/>
        <v>14.99</v>
      </c>
      <c r="M369" s="171"/>
    </row>
    <row r="370" spans="1:13" ht="24" customHeight="1" x14ac:dyDescent="0.4">
      <c r="A370" s="10">
        <v>366</v>
      </c>
      <c r="B370" s="3" t="s">
        <v>563</v>
      </c>
      <c r="C370" s="5" t="s">
        <v>2181</v>
      </c>
      <c r="D370" s="5" t="s">
        <v>2278</v>
      </c>
      <c r="E370" s="12" t="s">
        <v>3474</v>
      </c>
      <c r="F370" s="7">
        <v>11.24</v>
      </c>
      <c r="G370" s="144">
        <v>0</v>
      </c>
      <c r="H370" s="7">
        <v>3.5</v>
      </c>
      <c r="I370" s="8">
        <f t="shared" si="20"/>
        <v>0</v>
      </c>
      <c r="J370" s="8">
        <f t="shared" si="21"/>
        <v>0</v>
      </c>
      <c r="K370" s="24">
        <f t="shared" si="23"/>
        <v>0</v>
      </c>
      <c r="L370" s="24">
        <f t="shared" si="22"/>
        <v>11.24</v>
      </c>
      <c r="M370" s="171"/>
    </row>
    <row r="371" spans="1:13" ht="24" customHeight="1" x14ac:dyDescent="0.4">
      <c r="A371" s="10">
        <v>367</v>
      </c>
      <c r="B371" s="3" t="s">
        <v>562</v>
      </c>
      <c r="C371" s="5" t="s">
        <v>2181</v>
      </c>
      <c r="D371" s="5" t="s">
        <v>2277</v>
      </c>
      <c r="E371" s="11" t="s">
        <v>3473</v>
      </c>
      <c r="F371" s="7">
        <v>33.729999999999997</v>
      </c>
      <c r="G371" s="144">
        <v>1</v>
      </c>
      <c r="H371" s="7">
        <v>3.5</v>
      </c>
      <c r="I371" s="8">
        <f t="shared" si="20"/>
        <v>3.5</v>
      </c>
      <c r="J371" s="8">
        <f t="shared" si="21"/>
        <v>0.24500000000000002</v>
      </c>
      <c r="K371" s="24">
        <f t="shared" si="23"/>
        <v>3.75</v>
      </c>
      <c r="L371" s="24">
        <f t="shared" si="22"/>
        <v>37.479999999999997</v>
      </c>
      <c r="M371" s="171"/>
    </row>
    <row r="372" spans="1:13" ht="24" customHeight="1" x14ac:dyDescent="0.4">
      <c r="A372" s="10">
        <v>368</v>
      </c>
      <c r="B372" s="146" t="s">
        <v>560</v>
      </c>
      <c r="C372" s="5" t="s">
        <v>561</v>
      </c>
      <c r="D372" s="5" t="s">
        <v>2276</v>
      </c>
      <c r="E372" s="12" t="s">
        <v>3472</v>
      </c>
      <c r="F372" s="7">
        <v>78.67</v>
      </c>
      <c r="G372" s="144">
        <v>7</v>
      </c>
      <c r="H372" s="7">
        <v>3.5</v>
      </c>
      <c r="I372" s="8">
        <f t="shared" si="20"/>
        <v>24.5</v>
      </c>
      <c r="J372" s="8">
        <f t="shared" si="21"/>
        <v>1.7150000000000001</v>
      </c>
      <c r="K372" s="24">
        <f t="shared" si="23"/>
        <v>26.220000000000002</v>
      </c>
      <c r="L372" s="24">
        <f t="shared" si="22"/>
        <v>104.89</v>
      </c>
      <c r="M372" s="171"/>
    </row>
    <row r="373" spans="1:13" ht="24" customHeight="1" x14ac:dyDescent="0.4">
      <c r="A373" s="10">
        <v>369</v>
      </c>
      <c r="B373" s="147" t="s">
        <v>558</v>
      </c>
      <c r="C373" s="5" t="s">
        <v>3561</v>
      </c>
      <c r="D373" s="5" t="s">
        <v>559</v>
      </c>
      <c r="E373" s="12" t="s">
        <v>3464</v>
      </c>
      <c r="F373" s="7">
        <v>202.24</v>
      </c>
      <c r="G373" s="144">
        <v>6</v>
      </c>
      <c r="H373" s="7">
        <v>3.5</v>
      </c>
      <c r="I373" s="8">
        <f t="shared" si="20"/>
        <v>21</v>
      </c>
      <c r="J373" s="8">
        <f t="shared" si="21"/>
        <v>1.4700000000000002</v>
      </c>
      <c r="K373" s="24">
        <f t="shared" si="23"/>
        <v>22.47</v>
      </c>
      <c r="L373" s="24">
        <f t="shared" si="22"/>
        <v>224.71</v>
      </c>
      <c r="M373" s="171"/>
    </row>
    <row r="374" spans="1:13" ht="24" customHeight="1" x14ac:dyDescent="0.4">
      <c r="A374" s="10">
        <v>370</v>
      </c>
      <c r="B374" s="26" t="s">
        <v>555</v>
      </c>
      <c r="C374" s="5" t="s">
        <v>556</v>
      </c>
      <c r="D374" s="5" t="s">
        <v>557</v>
      </c>
      <c r="E374" s="12" t="s">
        <v>3468</v>
      </c>
      <c r="F374" s="7">
        <v>501.84</v>
      </c>
      <c r="G374" s="144">
        <v>40</v>
      </c>
      <c r="H374" s="7">
        <v>3.5</v>
      </c>
      <c r="I374" s="8">
        <f t="shared" si="20"/>
        <v>140</v>
      </c>
      <c r="J374" s="8">
        <f t="shared" si="21"/>
        <v>9.8000000000000007</v>
      </c>
      <c r="K374" s="24">
        <f t="shared" si="23"/>
        <v>149.80000000000001</v>
      </c>
      <c r="L374" s="24">
        <f t="shared" si="22"/>
        <v>651.64</v>
      </c>
      <c r="M374" s="171"/>
    </row>
    <row r="375" spans="1:13" ht="24" customHeight="1" x14ac:dyDescent="0.4">
      <c r="A375" s="10">
        <v>371</v>
      </c>
      <c r="B375" s="3" t="s">
        <v>552</v>
      </c>
      <c r="C375" s="5" t="s">
        <v>553</v>
      </c>
      <c r="D375" s="5" t="s">
        <v>554</v>
      </c>
      <c r="E375" s="12">
        <v>21794</v>
      </c>
      <c r="F375" s="7">
        <v>41.2</v>
      </c>
      <c r="G375" s="144">
        <v>28</v>
      </c>
      <c r="H375" s="7">
        <v>3.5</v>
      </c>
      <c r="I375" s="8">
        <f t="shared" si="20"/>
        <v>98</v>
      </c>
      <c r="J375" s="8">
        <f t="shared" si="21"/>
        <v>6.86</v>
      </c>
      <c r="K375" s="24">
        <f t="shared" si="23"/>
        <v>104.86</v>
      </c>
      <c r="L375" s="24">
        <f t="shared" si="22"/>
        <v>146.06</v>
      </c>
      <c r="M375" s="171"/>
    </row>
    <row r="376" spans="1:13" ht="24" customHeight="1" x14ac:dyDescent="0.4">
      <c r="A376" s="10">
        <v>372</v>
      </c>
      <c r="B376" s="3" t="s">
        <v>541</v>
      </c>
      <c r="C376" s="5" t="s">
        <v>3562</v>
      </c>
      <c r="D376" s="5" t="s">
        <v>543</v>
      </c>
      <c r="E376" s="12" t="s">
        <v>3470</v>
      </c>
      <c r="F376" s="7">
        <v>322.08</v>
      </c>
      <c r="G376" s="144">
        <v>7</v>
      </c>
      <c r="H376" s="7">
        <v>3.5</v>
      </c>
      <c r="I376" s="8">
        <f t="shared" si="20"/>
        <v>24.5</v>
      </c>
      <c r="J376" s="8">
        <f t="shared" si="21"/>
        <v>1.7150000000000001</v>
      </c>
      <c r="K376" s="24">
        <f t="shared" si="23"/>
        <v>26.220000000000002</v>
      </c>
      <c r="L376" s="24">
        <f t="shared" si="22"/>
        <v>348.3</v>
      </c>
      <c r="M376" s="171"/>
    </row>
    <row r="377" spans="1:13" ht="24" customHeight="1" x14ac:dyDescent="0.4">
      <c r="A377" s="10">
        <v>373</v>
      </c>
      <c r="B377" s="3" t="s">
        <v>539</v>
      </c>
      <c r="C377" s="5" t="s">
        <v>537</v>
      </c>
      <c r="D377" s="5" t="s">
        <v>540</v>
      </c>
      <c r="E377" s="12">
        <v>21794</v>
      </c>
      <c r="F377" s="7">
        <v>44.94</v>
      </c>
      <c r="G377" s="144">
        <v>21</v>
      </c>
      <c r="H377" s="7">
        <v>3.5</v>
      </c>
      <c r="I377" s="8">
        <f t="shared" si="20"/>
        <v>73.5</v>
      </c>
      <c r="J377" s="8">
        <f t="shared" si="21"/>
        <v>5.1450000000000005</v>
      </c>
      <c r="K377" s="24">
        <f t="shared" si="23"/>
        <v>78.650000000000006</v>
      </c>
      <c r="L377" s="24">
        <f t="shared" si="22"/>
        <v>123.59</v>
      </c>
      <c r="M377" s="171"/>
    </row>
    <row r="378" spans="1:13" ht="24" customHeight="1" x14ac:dyDescent="0.4">
      <c r="A378" s="10">
        <v>374</v>
      </c>
      <c r="B378" s="3" t="s">
        <v>536</v>
      </c>
      <c r="C378" s="5" t="s">
        <v>537</v>
      </c>
      <c r="D378" s="5" t="s">
        <v>538</v>
      </c>
      <c r="E378" s="12" t="s">
        <v>3464</v>
      </c>
      <c r="F378" s="7">
        <v>614.17999999999995</v>
      </c>
      <c r="G378" s="144">
        <v>0</v>
      </c>
      <c r="H378" s="7">
        <v>3.5</v>
      </c>
      <c r="I378" s="8">
        <f t="shared" si="20"/>
        <v>0</v>
      </c>
      <c r="J378" s="8">
        <f t="shared" si="21"/>
        <v>0</v>
      </c>
      <c r="K378" s="24">
        <f t="shared" si="23"/>
        <v>0</v>
      </c>
      <c r="L378" s="24">
        <f t="shared" si="22"/>
        <v>614.17999999999995</v>
      </c>
      <c r="M378" s="171"/>
    </row>
    <row r="379" spans="1:13" ht="24" customHeight="1" x14ac:dyDescent="0.4">
      <c r="A379" s="10">
        <v>375</v>
      </c>
      <c r="B379" s="3" t="s">
        <v>533</v>
      </c>
      <c r="C379" s="5" t="s">
        <v>534</v>
      </c>
      <c r="D379" s="5" t="s">
        <v>535</v>
      </c>
      <c r="E379" s="12" t="s">
        <v>3067</v>
      </c>
      <c r="F379" s="7">
        <v>516.80999999999995</v>
      </c>
      <c r="G379" s="144">
        <v>0</v>
      </c>
      <c r="H379" s="7">
        <v>3.5</v>
      </c>
      <c r="I379" s="8">
        <f t="shared" si="20"/>
        <v>0</v>
      </c>
      <c r="J379" s="8">
        <f t="shared" si="21"/>
        <v>0</v>
      </c>
      <c r="K379" s="24">
        <f t="shared" si="23"/>
        <v>0</v>
      </c>
      <c r="L379" s="24">
        <f t="shared" si="22"/>
        <v>516.80999999999995</v>
      </c>
      <c r="M379" s="171"/>
    </row>
    <row r="380" spans="1:13" ht="24" customHeight="1" x14ac:dyDescent="0.4">
      <c r="A380" s="10">
        <v>376</v>
      </c>
      <c r="B380" s="3" t="s">
        <v>546</v>
      </c>
      <c r="C380" s="5" t="s">
        <v>534</v>
      </c>
      <c r="D380" s="5" t="s">
        <v>547</v>
      </c>
      <c r="E380" s="12" t="s">
        <v>3464</v>
      </c>
      <c r="F380" s="7">
        <v>475.62</v>
      </c>
      <c r="G380" s="144">
        <v>25</v>
      </c>
      <c r="H380" s="7">
        <v>3.5</v>
      </c>
      <c r="I380" s="8">
        <f t="shared" si="20"/>
        <v>87.5</v>
      </c>
      <c r="J380" s="8">
        <f t="shared" si="21"/>
        <v>6.1250000000000009</v>
      </c>
      <c r="K380" s="24">
        <f t="shared" si="23"/>
        <v>93.63000000000001</v>
      </c>
      <c r="L380" s="24">
        <f t="shared" si="22"/>
        <v>569.25</v>
      </c>
      <c r="M380" s="171"/>
    </row>
    <row r="381" spans="1:13" ht="24" customHeight="1" x14ac:dyDescent="0.4">
      <c r="A381" s="10">
        <v>377</v>
      </c>
      <c r="B381" s="3" t="s">
        <v>548</v>
      </c>
      <c r="C381" s="5" t="s">
        <v>534</v>
      </c>
      <c r="D381" s="5" t="s">
        <v>549</v>
      </c>
      <c r="E381" s="12" t="s">
        <v>3464</v>
      </c>
      <c r="F381" s="7">
        <v>149.81</v>
      </c>
      <c r="G381" s="144">
        <v>8</v>
      </c>
      <c r="H381" s="7">
        <v>3.5</v>
      </c>
      <c r="I381" s="8">
        <f t="shared" si="20"/>
        <v>28</v>
      </c>
      <c r="J381" s="8">
        <f t="shared" si="21"/>
        <v>1.9600000000000002</v>
      </c>
      <c r="K381" s="24">
        <f t="shared" si="23"/>
        <v>29.96</v>
      </c>
      <c r="L381" s="24">
        <f t="shared" si="22"/>
        <v>179.77</v>
      </c>
      <c r="M381" s="171"/>
    </row>
    <row r="382" spans="1:13" ht="24" customHeight="1" x14ac:dyDescent="0.4">
      <c r="A382" s="10">
        <v>378</v>
      </c>
      <c r="B382" s="3" t="s">
        <v>550</v>
      </c>
      <c r="C382" s="5" t="s">
        <v>534</v>
      </c>
      <c r="D382" s="5" t="s">
        <v>551</v>
      </c>
      <c r="E382" s="3" t="s">
        <v>3464</v>
      </c>
      <c r="F382" s="7">
        <v>337.06</v>
      </c>
      <c r="G382" s="144">
        <v>16</v>
      </c>
      <c r="H382" s="7">
        <v>3.5</v>
      </c>
      <c r="I382" s="8">
        <f t="shared" si="20"/>
        <v>56</v>
      </c>
      <c r="J382" s="8">
        <f t="shared" si="21"/>
        <v>3.9200000000000004</v>
      </c>
      <c r="K382" s="24">
        <f t="shared" si="23"/>
        <v>59.92</v>
      </c>
      <c r="L382" s="24">
        <f t="shared" si="22"/>
        <v>396.98</v>
      </c>
      <c r="M382" s="171"/>
    </row>
    <row r="383" spans="1:13" ht="24" customHeight="1" x14ac:dyDescent="0.4">
      <c r="A383" s="10">
        <v>379</v>
      </c>
      <c r="B383" s="3" t="s">
        <v>531</v>
      </c>
      <c r="C383" s="5" t="s">
        <v>3563</v>
      </c>
      <c r="D383" s="5" t="s">
        <v>532</v>
      </c>
      <c r="E383" s="3" t="s">
        <v>3464</v>
      </c>
      <c r="F383" s="7">
        <v>340.81</v>
      </c>
      <c r="G383" s="144">
        <v>11</v>
      </c>
      <c r="H383" s="7">
        <v>3.5</v>
      </c>
      <c r="I383" s="8">
        <f t="shared" si="20"/>
        <v>38.5</v>
      </c>
      <c r="J383" s="8">
        <f t="shared" si="21"/>
        <v>2.6950000000000003</v>
      </c>
      <c r="K383" s="24">
        <f t="shared" si="23"/>
        <v>41.199999999999996</v>
      </c>
      <c r="L383" s="24">
        <f t="shared" si="22"/>
        <v>382.01</v>
      </c>
      <c r="M383" s="171"/>
    </row>
    <row r="384" spans="1:13" ht="24" customHeight="1" x14ac:dyDescent="0.4">
      <c r="A384" s="10">
        <v>380</v>
      </c>
      <c r="B384" s="3" t="s">
        <v>475</v>
      </c>
      <c r="C384" s="5" t="s">
        <v>476</v>
      </c>
      <c r="D384" s="5" t="s">
        <v>477</v>
      </c>
      <c r="E384" s="3" t="s">
        <v>3464</v>
      </c>
      <c r="F384" s="7">
        <v>220.98</v>
      </c>
      <c r="G384" s="144">
        <v>8</v>
      </c>
      <c r="H384" s="7">
        <v>3.5</v>
      </c>
      <c r="I384" s="8">
        <f t="shared" si="20"/>
        <v>28</v>
      </c>
      <c r="J384" s="8">
        <f t="shared" si="21"/>
        <v>1.9600000000000002</v>
      </c>
      <c r="K384" s="24">
        <f t="shared" si="23"/>
        <v>29.96</v>
      </c>
      <c r="L384" s="24">
        <f t="shared" si="22"/>
        <v>250.94</v>
      </c>
      <c r="M384" s="171"/>
    </row>
    <row r="385" spans="1:13" ht="24" customHeight="1" x14ac:dyDescent="0.4">
      <c r="A385" s="10">
        <v>381</v>
      </c>
      <c r="B385" s="3" t="s">
        <v>890</v>
      </c>
      <c r="C385" s="5" t="s">
        <v>3564</v>
      </c>
      <c r="D385" s="5" t="s">
        <v>3565</v>
      </c>
      <c r="E385" s="3" t="s">
        <v>3464</v>
      </c>
      <c r="F385" s="7">
        <v>520.57000000000005</v>
      </c>
      <c r="G385" s="144">
        <v>33</v>
      </c>
      <c r="H385" s="7">
        <v>3.5</v>
      </c>
      <c r="I385" s="8">
        <f t="shared" si="20"/>
        <v>115.5</v>
      </c>
      <c r="J385" s="8">
        <f t="shared" si="21"/>
        <v>8.0850000000000009</v>
      </c>
      <c r="K385" s="24">
        <f t="shared" si="23"/>
        <v>123.59</v>
      </c>
      <c r="L385" s="24">
        <f t="shared" si="22"/>
        <v>644.16000000000008</v>
      </c>
      <c r="M385" s="171"/>
    </row>
    <row r="386" spans="1:13" ht="24" customHeight="1" x14ac:dyDescent="0.4">
      <c r="A386" s="10">
        <v>382</v>
      </c>
      <c r="B386" s="3" t="s">
        <v>1285</v>
      </c>
      <c r="C386" s="5" t="s">
        <v>1060</v>
      </c>
      <c r="D386" s="5" t="s">
        <v>1286</v>
      </c>
      <c r="E386" s="3" t="s">
        <v>18</v>
      </c>
      <c r="F386" s="7">
        <v>0</v>
      </c>
      <c r="G386" s="144">
        <v>11</v>
      </c>
      <c r="H386" s="7">
        <v>3.5</v>
      </c>
      <c r="I386" s="8">
        <f t="shared" si="20"/>
        <v>38.5</v>
      </c>
      <c r="J386" s="8">
        <f t="shared" si="21"/>
        <v>2.6950000000000003</v>
      </c>
      <c r="K386" s="24">
        <f t="shared" si="23"/>
        <v>41.199999999999996</v>
      </c>
      <c r="L386" s="24">
        <f t="shared" si="22"/>
        <v>41.199999999999996</v>
      </c>
      <c r="M386" s="171"/>
    </row>
    <row r="387" spans="1:13" ht="24" customHeight="1" x14ac:dyDescent="0.4">
      <c r="A387" s="10">
        <v>383</v>
      </c>
      <c r="B387" s="3" t="s">
        <v>897</v>
      </c>
      <c r="C387" s="5" t="s">
        <v>898</v>
      </c>
      <c r="D387" s="5" t="s">
        <v>899</v>
      </c>
      <c r="E387" s="3" t="s">
        <v>3465</v>
      </c>
      <c r="F387" s="7">
        <v>59.92</v>
      </c>
      <c r="G387" s="144">
        <v>18</v>
      </c>
      <c r="H387" s="7">
        <v>3.5</v>
      </c>
      <c r="I387" s="8">
        <f t="shared" si="20"/>
        <v>63</v>
      </c>
      <c r="J387" s="8">
        <f t="shared" si="21"/>
        <v>4.41</v>
      </c>
      <c r="K387" s="24">
        <f t="shared" si="23"/>
        <v>67.41</v>
      </c>
      <c r="L387" s="24">
        <f t="shared" si="22"/>
        <v>127.33</v>
      </c>
      <c r="M387" s="171"/>
    </row>
    <row r="388" spans="1:13" ht="24" customHeight="1" x14ac:dyDescent="0.4">
      <c r="A388" s="10">
        <v>384</v>
      </c>
      <c r="B388" s="3" t="s">
        <v>900</v>
      </c>
      <c r="C388" s="5" t="s">
        <v>3566</v>
      </c>
      <c r="D388" s="5" t="s">
        <v>3567</v>
      </c>
      <c r="E388" s="3" t="s">
        <v>18</v>
      </c>
      <c r="F388" s="7">
        <v>0</v>
      </c>
      <c r="G388" s="144">
        <v>9</v>
      </c>
      <c r="H388" s="7">
        <v>3.5</v>
      </c>
      <c r="I388" s="8">
        <f t="shared" si="20"/>
        <v>31.5</v>
      </c>
      <c r="J388" s="8">
        <f t="shared" si="21"/>
        <v>2.2050000000000001</v>
      </c>
      <c r="K388" s="24">
        <f t="shared" si="23"/>
        <v>33.71</v>
      </c>
      <c r="L388" s="24">
        <f t="shared" si="22"/>
        <v>33.71</v>
      </c>
      <c r="M388" s="171"/>
    </row>
    <row r="389" spans="1:13" ht="24" customHeight="1" x14ac:dyDescent="0.4">
      <c r="A389" s="10">
        <v>385</v>
      </c>
      <c r="B389" s="3" t="s">
        <v>133</v>
      </c>
      <c r="C389" s="5" t="s">
        <v>134</v>
      </c>
      <c r="D389" s="5" t="s">
        <v>135</v>
      </c>
      <c r="E389" s="3" t="s">
        <v>3464</v>
      </c>
      <c r="F389" s="7">
        <v>449.42</v>
      </c>
      <c r="G389" s="144">
        <v>26</v>
      </c>
      <c r="H389" s="7">
        <v>3.5</v>
      </c>
      <c r="I389" s="8">
        <f t="shared" si="20"/>
        <v>91</v>
      </c>
      <c r="J389" s="8">
        <f t="shared" si="21"/>
        <v>6.370000000000001</v>
      </c>
      <c r="K389" s="24">
        <f t="shared" si="23"/>
        <v>97.37</v>
      </c>
      <c r="L389" s="24">
        <f t="shared" si="22"/>
        <v>546.79</v>
      </c>
      <c r="M389" s="171"/>
    </row>
    <row r="390" spans="1:13" ht="24" customHeight="1" x14ac:dyDescent="0.4">
      <c r="A390" s="10">
        <v>386</v>
      </c>
      <c r="B390" s="3" t="s">
        <v>214</v>
      </c>
      <c r="C390" s="5" t="s">
        <v>215</v>
      </c>
      <c r="D390" s="5" t="s">
        <v>216</v>
      </c>
      <c r="E390" s="3" t="s">
        <v>3465</v>
      </c>
      <c r="F390" s="7">
        <v>3.75</v>
      </c>
      <c r="G390" s="144">
        <v>1</v>
      </c>
      <c r="H390" s="7">
        <v>3.5</v>
      </c>
      <c r="I390" s="8">
        <f t="shared" ref="I390:I453" si="24">SUM(G390*H390)</f>
        <v>3.5</v>
      </c>
      <c r="J390" s="8">
        <f t="shared" ref="J390:J453" si="25">SUM(I390*7%)</f>
        <v>0.24500000000000002</v>
      </c>
      <c r="K390" s="24">
        <f t="shared" si="23"/>
        <v>3.75</v>
      </c>
      <c r="L390" s="24">
        <f t="shared" ref="L390:L453" si="26">SUM(F390+K390)</f>
        <v>7.5</v>
      </c>
      <c r="M390" s="171"/>
    </row>
    <row r="391" spans="1:13" ht="24" customHeight="1" x14ac:dyDescent="0.4">
      <c r="A391" s="10">
        <v>387</v>
      </c>
      <c r="B391" s="3" t="s">
        <v>217</v>
      </c>
      <c r="C391" s="5" t="s">
        <v>215</v>
      </c>
      <c r="D391" s="5" t="s">
        <v>218</v>
      </c>
      <c r="E391" s="3" t="s">
        <v>3470</v>
      </c>
      <c r="F391" s="7">
        <v>37.47</v>
      </c>
      <c r="G391" s="144">
        <v>0</v>
      </c>
      <c r="H391" s="7">
        <v>3.5</v>
      </c>
      <c r="I391" s="8">
        <f t="shared" si="24"/>
        <v>0</v>
      </c>
      <c r="J391" s="8">
        <f t="shared" si="25"/>
        <v>0</v>
      </c>
      <c r="K391" s="24">
        <f t="shared" si="23"/>
        <v>0</v>
      </c>
      <c r="L391" s="24">
        <f t="shared" si="26"/>
        <v>37.47</v>
      </c>
      <c r="M391" s="171"/>
    </row>
    <row r="392" spans="1:13" ht="24" customHeight="1" x14ac:dyDescent="0.4">
      <c r="A392" s="10">
        <v>388</v>
      </c>
      <c r="B392" s="3" t="s">
        <v>219</v>
      </c>
      <c r="C392" s="5" t="s">
        <v>215</v>
      </c>
      <c r="D392" s="5" t="s">
        <v>220</v>
      </c>
      <c r="E392" s="3" t="s">
        <v>3464</v>
      </c>
      <c r="F392" s="7">
        <v>254.68</v>
      </c>
      <c r="G392" s="144">
        <v>9</v>
      </c>
      <c r="H392" s="7">
        <v>3.5</v>
      </c>
      <c r="I392" s="8">
        <f t="shared" si="24"/>
        <v>31.5</v>
      </c>
      <c r="J392" s="8">
        <f t="shared" si="25"/>
        <v>2.2050000000000001</v>
      </c>
      <c r="K392" s="24">
        <f t="shared" ref="K392:K455" si="27">ROUNDUP(I392+J392,2)</f>
        <v>33.71</v>
      </c>
      <c r="L392" s="24">
        <f t="shared" si="26"/>
        <v>288.39</v>
      </c>
      <c r="M392" s="171"/>
    </row>
    <row r="393" spans="1:13" ht="24" customHeight="1" x14ac:dyDescent="0.4">
      <c r="A393" s="10">
        <v>389</v>
      </c>
      <c r="B393" s="3" t="s">
        <v>221</v>
      </c>
      <c r="C393" s="5" t="s">
        <v>215</v>
      </c>
      <c r="D393" s="5" t="s">
        <v>222</v>
      </c>
      <c r="E393" s="3" t="s">
        <v>18</v>
      </c>
      <c r="F393" s="7">
        <v>0</v>
      </c>
      <c r="G393" s="144">
        <v>1</v>
      </c>
      <c r="H393" s="7">
        <v>3.5</v>
      </c>
      <c r="I393" s="8">
        <f t="shared" si="24"/>
        <v>3.5</v>
      </c>
      <c r="J393" s="8">
        <f t="shared" si="25"/>
        <v>0.24500000000000002</v>
      </c>
      <c r="K393" s="24">
        <f t="shared" si="27"/>
        <v>3.75</v>
      </c>
      <c r="L393" s="24">
        <f t="shared" si="26"/>
        <v>3.75</v>
      </c>
      <c r="M393" s="171"/>
    </row>
    <row r="394" spans="1:13" ht="24" customHeight="1" x14ac:dyDescent="0.4">
      <c r="A394" s="10">
        <v>390</v>
      </c>
      <c r="B394" s="3" t="s">
        <v>223</v>
      </c>
      <c r="C394" s="5" t="s">
        <v>215</v>
      </c>
      <c r="D394" s="5" t="s">
        <v>224</v>
      </c>
      <c r="E394" s="3" t="s">
        <v>3465</v>
      </c>
      <c r="F394" s="7">
        <v>3.75</v>
      </c>
      <c r="G394" s="144">
        <v>0</v>
      </c>
      <c r="H394" s="7">
        <v>3.5</v>
      </c>
      <c r="I394" s="8">
        <f t="shared" si="24"/>
        <v>0</v>
      </c>
      <c r="J394" s="8">
        <f t="shared" si="25"/>
        <v>0</v>
      </c>
      <c r="K394" s="24">
        <f t="shared" si="27"/>
        <v>0</v>
      </c>
      <c r="L394" s="24">
        <f t="shared" si="26"/>
        <v>3.75</v>
      </c>
      <c r="M394" s="171"/>
    </row>
    <row r="395" spans="1:13" ht="24" customHeight="1" x14ac:dyDescent="0.4">
      <c r="A395" s="10">
        <v>391</v>
      </c>
      <c r="B395" s="3" t="s">
        <v>225</v>
      </c>
      <c r="C395" s="5" t="s">
        <v>215</v>
      </c>
      <c r="D395" s="5" t="s">
        <v>226</v>
      </c>
      <c r="E395" s="12" t="s">
        <v>3464</v>
      </c>
      <c r="F395" s="7">
        <v>56.19</v>
      </c>
      <c r="G395" s="144">
        <v>2</v>
      </c>
      <c r="H395" s="7">
        <v>3.5</v>
      </c>
      <c r="I395" s="8">
        <f t="shared" si="24"/>
        <v>7</v>
      </c>
      <c r="J395" s="8">
        <f t="shared" si="25"/>
        <v>0.49000000000000005</v>
      </c>
      <c r="K395" s="24">
        <f t="shared" si="27"/>
        <v>7.49</v>
      </c>
      <c r="L395" s="24">
        <f t="shared" si="26"/>
        <v>63.68</v>
      </c>
      <c r="M395" s="171"/>
    </row>
    <row r="396" spans="1:13" ht="24" customHeight="1" x14ac:dyDescent="0.4">
      <c r="A396" s="10">
        <v>392</v>
      </c>
      <c r="B396" s="3" t="s">
        <v>227</v>
      </c>
      <c r="C396" s="5" t="s">
        <v>215</v>
      </c>
      <c r="D396" s="5" t="s">
        <v>228</v>
      </c>
      <c r="E396" s="12">
        <v>21794</v>
      </c>
      <c r="F396" s="7">
        <v>134.82</v>
      </c>
      <c r="G396" s="144">
        <v>28</v>
      </c>
      <c r="H396" s="7">
        <v>3.5</v>
      </c>
      <c r="I396" s="8">
        <f t="shared" si="24"/>
        <v>98</v>
      </c>
      <c r="J396" s="8">
        <f t="shared" si="25"/>
        <v>6.86</v>
      </c>
      <c r="K396" s="24">
        <f t="shared" si="27"/>
        <v>104.86</v>
      </c>
      <c r="L396" s="24">
        <f t="shared" si="26"/>
        <v>239.68</v>
      </c>
      <c r="M396" s="171"/>
    </row>
    <row r="397" spans="1:13" ht="24" customHeight="1" x14ac:dyDescent="0.4">
      <c r="A397" s="10">
        <v>393</v>
      </c>
      <c r="B397" s="3" t="s">
        <v>229</v>
      </c>
      <c r="C397" s="5" t="s">
        <v>215</v>
      </c>
      <c r="D397" s="5" t="s">
        <v>230</v>
      </c>
      <c r="E397" s="3" t="s">
        <v>3465</v>
      </c>
      <c r="F397" s="7">
        <v>22.47</v>
      </c>
      <c r="G397" s="144">
        <v>5</v>
      </c>
      <c r="H397" s="7">
        <v>3.5</v>
      </c>
      <c r="I397" s="8">
        <f t="shared" si="24"/>
        <v>17.5</v>
      </c>
      <c r="J397" s="8">
        <f t="shared" si="25"/>
        <v>1.2250000000000001</v>
      </c>
      <c r="K397" s="24">
        <f t="shared" si="27"/>
        <v>18.73</v>
      </c>
      <c r="L397" s="24">
        <f t="shared" si="26"/>
        <v>41.2</v>
      </c>
      <c r="M397" s="171"/>
    </row>
    <row r="398" spans="1:13" ht="24" customHeight="1" x14ac:dyDescent="0.4">
      <c r="A398" s="10">
        <v>394</v>
      </c>
      <c r="B398" s="3" t="s">
        <v>157</v>
      </c>
      <c r="C398" s="5" t="s">
        <v>158</v>
      </c>
      <c r="D398" s="5" t="s">
        <v>159</v>
      </c>
      <c r="E398" s="12" t="s">
        <v>3464</v>
      </c>
      <c r="F398" s="7">
        <v>179.77</v>
      </c>
      <c r="G398" s="144">
        <v>5</v>
      </c>
      <c r="H398" s="7">
        <v>3.5</v>
      </c>
      <c r="I398" s="8">
        <f t="shared" si="24"/>
        <v>17.5</v>
      </c>
      <c r="J398" s="8">
        <f t="shared" si="25"/>
        <v>1.2250000000000001</v>
      </c>
      <c r="K398" s="24">
        <f t="shared" si="27"/>
        <v>18.73</v>
      </c>
      <c r="L398" s="24">
        <f t="shared" si="26"/>
        <v>198.5</v>
      </c>
      <c r="M398" s="171"/>
    </row>
    <row r="399" spans="1:13" ht="24" customHeight="1" x14ac:dyDescent="0.4">
      <c r="A399" s="10">
        <v>395</v>
      </c>
      <c r="B399" s="3" t="s">
        <v>160</v>
      </c>
      <c r="C399" s="5" t="s">
        <v>161</v>
      </c>
      <c r="D399" s="5" t="s">
        <v>162</v>
      </c>
      <c r="E399" s="12" t="s">
        <v>18</v>
      </c>
      <c r="F399" s="7">
        <v>0</v>
      </c>
      <c r="G399" s="144">
        <v>11</v>
      </c>
      <c r="H399" s="7">
        <v>3.5</v>
      </c>
      <c r="I399" s="8">
        <f t="shared" si="24"/>
        <v>38.5</v>
      </c>
      <c r="J399" s="8">
        <f t="shared" si="25"/>
        <v>2.6950000000000003</v>
      </c>
      <c r="K399" s="24">
        <f t="shared" si="27"/>
        <v>41.199999999999996</v>
      </c>
      <c r="L399" s="24">
        <f t="shared" si="26"/>
        <v>41.199999999999996</v>
      </c>
      <c r="M399" s="171"/>
    </row>
    <row r="400" spans="1:13" ht="24" customHeight="1" x14ac:dyDescent="0.4">
      <c r="A400" s="10">
        <v>396</v>
      </c>
      <c r="B400" s="3" t="s">
        <v>155</v>
      </c>
      <c r="C400" s="5" t="s">
        <v>153</v>
      </c>
      <c r="D400" s="5" t="s">
        <v>156</v>
      </c>
      <c r="E400" s="12" t="s">
        <v>3464</v>
      </c>
      <c r="F400" s="7">
        <v>2007.34</v>
      </c>
      <c r="G400" s="144">
        <v>68</v>
      </c>
      <c r="H400" s="7">
        <v>3.5</v>
      </c>
      <c r="I400" s="8">
        <f t="shared" si="24"/>
        <v>238</v>
      </c>
      <c r="J400" s="8">
        <f t="shared" si="25"/>
        <v>16.66</v>
      </c>
      <c r="K400" s="24">
        <f t="shared" si="27"/>
        <v>254.66</v>
      </c>
      <c r="L400" s="24">
        <f t="shared" si="26"/>
        <v>2262</v>
      </c>
      <c r="M400" s="171"/>
    </row>
    <row r="401" spans="1:13" ht="24" customHeight="1" x14ac:dyDescent="0.4">
      <c r="A401" s="10">
        <v>397</v>
      </c>
      <c r="B401" s="3" t="s">
        <v>139</v>
      </c>
      <c r="C401" s="5" t="s">
        <v>3568</v>
      </c>
      <c r="D401" s="5" t="s">
        <v>140</v>
      </c>
      <c r="E401" s="12" t="s">
        <v>3464</v>
      </c>
      <c r="F401" s="7">
        <v>1063.5999999999999</v>
      </c>
      <c r="G401" s="144">
        <v>41</v>
      </c>
      <c r="H401" s="7">
        <v>3.5</v>
      </c>
      <c r="I401" s="8">
        <f t="shared" si="24"/>
        <v>143.5</v>
      </c>
      <c r="J401" s="8">
        <f t="shared" si="25"/>
        <v>10.045000000000002</v>
      </c>
      <c r="K401" s="24">
        <f t="shared" si="27"/>
        <v>153.54999999999998</v>
      </c>
      <c r="L401" s="24">
        <f t="shared" si="26"/>
        <v>1217.1499999999999</v>
      </c>
      <c r="M401" s="171"/>
    </row>
    <row r="402" spans="1:13" ht="24" customHeight="1" x14ac:dyDescent="0.4">
      <c r="A402" s="10">
        <v>398</v>
      </c>
      <c r="B402" s="3" t="s">
        <v>136</v>
      </c>
      <c r="C402" s="5" t="s">
        <v>137</v>
      </c>
      <c r="D402" s="5" t="s">
        <v>138</v>
      </c>
      <c r="E402" s="3" t="s">
        <v>3464</v>
      </c>
      <c r="F402" s="7">
        <v>1142.25</v>
      </c>
      <c r="G402" s="144">
        <v>33</v>
      </c>
      <c r="H402" s="7">
        <v>3.5</v>
      </c>
      <c r="I402" s="8">
        <f t="shared" si="24"/>
        <v>115.5</v>
      </c>
      <c r="J402" s="8">
        <f t="shared" si="25"/>
        <v>8.0850000000000009</v>
      </c>
      <c r="K402" s="24">
        <f t="shared" si="27"/>
        <v>123.59</v>
      </c>
      <c r="L402" s="24">
        <f t="shared" si="26"/>
        <v>1265.8399999999999</v>
      </c>
      <c r="M402" s="171"/>
    </row>
    <row r="403" spans="1:13" ht="24" customHeight="1" x14ac:dyDescent="0.4">
      <c r="A403" s="10">
        <v>399</v>
      </c>
      <c r="B403" s="3" t="s">
        <v>141</v>
      </c>
      <c r="C403" s="5" t="s">
        <v>142</v>
      </c>
      <c r="D403" s="5" t="s">
        <v>143</v>
      </c>
      <c r="E403" s="12" t="s">
        <v>3464</v>
      </c>
      <c r="F403" s="7">
        <v>419.45</v>
      </c>
      <c r="G403" s="144">
        <v>14</v>
      </c>
      <c r="H403" s="7">
        <v>3.5</v>
      </c>
      <c r="I403" s="8">
        <f t="shared" si="24"/>
        <v>49</v>
      </c>
      <c r="J403" s="8">
        <f t="shared" si="25"/>
        <v>3.43</v>
      </c>
      <c r="K403" s="24">
        <f t="shared" si="27"/>
        <v>52.43</v>
      </c>
      <c r="L403" s="24">
        <f t="shared" si="26"/>
        <v>471.88</v>
      </c>
      <c r="M403" s="171"/>
    </row>
    <row r="404" spans="1:13" ht="24" customHeight="1" x14ac:dyDescent="0.4">
      <c r="A404" s="10">
        <v>400</v>
      </c>
      <c r="B404" s="3" t="s">
        <v>152</v>
      </c>
      <c r="C404" s="5" t="s">
        <v>153</v>
      </c>
      <c r="D404" s="5" t="s">
        <v>154</v>
      </c>
      <c r="E404" s="12" t="s">
        <v>3464</v>
      </c>
      <c r="F404" s="7">
        <v>228.46</v>
      </c>
      <c r="G404" s="144">
        <v>7</v>
      </c>
      <c r="H404" s="7">
        <v>3.5</v>
      </c>
      <c r="I404" s="8">
        <f t="shared" si="24"/>
        <v>24.5</v>
      </c>
      <c r="J404" s="8">
        <f t="shared" si="25"/>
        <v>1.7150000000000001</v>
      </c>
      <c r="K404" s="24">
        <f t="shared" si="27"/>
        <v>26.220000000000002</v>
      </c>
      <c r="L404" s="24">
        <f t="shared" si="26"/>
        <v>254.68</v>
      </c>
      <c r="M404" s="171"/>
    </row>
    <row r="405" spans="1:13" ht="24" customHeight="1" x14ac:dyDescent="0.4">
      <c r="A405" s="10">
        <v>401</v>
      </c>
      <c r="B405" s="3" t="s">
        <v>144</v>
      </c>
      <c r="C405" s="5" t="s">
        <v>3569</v>
      </c>
      <c r="D405" s="5" t="s">
        <v>145</v>
      </c>
      <c r="E405" s="3" t="s">
        <v>18</v>
      </c>
      <c r="F405" s="7">
        <v>0</v>
      </c>
      <c r="G405" s="144">
        <v>23</v>
      </c>
      <c r="H405" s="7">
        <v>3.5</v>
      </c>
      <c r="I405" s="8">
        <f t="shared" si="24"/>
        <v>80.5</v>
      </c>
      <c r="J405" s="8">
        <f t="shared" si="25"/>
        <v>5.6350000000000007</v>
      </c>
      <c r="K405" s="24">
        <f t="shared" si="27"/>
        <v>86.14</v>
      </c>
      <c r="L405" s="24">
        <f t="shared" si="26"/>
        <v>86.14</v>
      </c>
      <c r="M405" s="171"/>
    </row>
    <row r="406" spans="1:13" ht="24" customHeight="1" x14ac:dyDescent="0.4">
      <c r="A406" s="10">
        <v>402</v>
      </c>
      <c r="B406" s="3" t="s">
        <v>146</v>
      </c>
      <c r="C406" s="5" t="s">
        <v>147</v>
      </c>
      <c r="D406" s="5" t="s">
        <v>148</v>
      </c>
      <c r="E406" s="3" t="s">
        <v>3465</v>
      </c>
      <c r="F406" s="7">
        <v>183.51</v>
      </c>
      <c r="G406" s="144">
        <v>42</v>
      </c>
      <c r="H406" s="7">
        <v>3.5</v>
      </c>
      <c r="I406" s="8">
        <f t="shared" si="24"/>
        <v>147</v>
      </c>
      <c r="J406" s="8">
        <f t="shared" si="25"/>
        <v>10.290000000000001</v>
      </c>
      <c r="K406" s="24">
        <f t="shared" si="27"/>
        <v>157.29</v>
      </c>
      <c r="L406" s="24">
        <f t="shared" si="26"/>
        <v>340.79999999999995</v>
      </c>
      <c r="M406" s="171"/>
    </row>
    <row r="407" spans="1:13" ht="24" customHeight="1" x14ac:dyDescent="0.4">
      <c r="A407" s="10">
        <v>403</v>
      </c>
      <c r="B407" s="3" t="s">
        <v>171</v>
      </c>
      <c r="C407" s="5" t="s">
        <v>2178</v>
      </c>
      <c r="D407" s="5" t="s">
        <v>3570</v>
      </c>
      <c r="E407" s="3" t="s">
        <v>18</v>
      </c>
      <c r="F407" s="7">
        <v>0</v>
      </c>
      <c r="G407" s="144">
        <v>8</v>
      </c>
      <c r="H407" s="7">
        <v>3.5</v>
      </c>
      <c r="I407" s="8">
        <f t="shared" si="24"/>
        <v>28</v>
      </c>
      <c r="J407" s="8">
        <f t="shared" si="25"/>
        <v>1.9600000000000002</v>
      </c>
      <c r="K407" s="24">
        <f t="shared" si="27"/>
        <v>29.96</v>
      </c>
      <c r="L407" s="24">
        <f t="shared" si="26"/>
        <v>29.96</v>
      </c>
      <c r="M407" s="171"/>
    </row>
    <row r="408" spans="1:13" ht="24" customHeight="1" x14ac:dyDescent="0.4">
      <c r="A408" s="10">
        <v>404</v>
      </c>
      <c r="B408" s="3" t="s">
        <v>149</v>
      </c>
      <c r="C408" s="5" t="s">
        <v>150</v>
      </c>
      <c r="D408" s="5" t="s">
        <v>151</v>
      </c>
      <c r="E408" s="3" t="s">
        <v>18</v>
      </c>
      <c r="F408" s="7">
        <v>0</v>
      </c>
      <c r="G408" s="144">
        <v>29</v>
      </c>
      <c r="H408" s="7">
        <v>3.5</v>
      </c>
      <c r="I408" s="8">
        <f t="shared" si="24"/>
        <v>101.5</v>
      </c>
      <c r="J408" s="8">
        <f t="shared" si="25"/>
        <v>7.1050000000000004</v>
      </c>
      <c r="K408" s="24">
        <f t="shared" si="27"/>
        <v>108.61</v>
      </c>
      <c r="L408" s="24">
        <f t="shared" si="26"/>
        <v>108.61</v>
      </c>
      <c r="M408" s="171"/>
    </row>
    <row r="409" spans="1:13" ht="24" customHeight="1" x14ac:dyDescent="0.4">
      <c r="A409" s="10">
        <v>405</v>
      </c>
      <c r="B409" s="3" t="s">
        <v>166</v>
      </c>
      <c r="C409" s="5" t="s">
        <v>3571</v>
      </c>
      <c r="D409" s="5" t="s">
        <v>167</v>
      </c>
      <c r="E409" s="3" t="s">
        <v>3465</v>
      </c>
      <c r="F409" s="7">
        <v>48.69</v>
      </c>
      <c r="G409" s="144">
        <v>12</v>
      </c>
      <c r="H409" s="7">
        <v>3.5</v>
      </c>
      <c r="I409" s="8">
        <f t="shared" si="24"/>
        <v>42</v>
      </c>
      <c r="J409" s="8">
        <f t="shared" si="25"/>
        <v>2.9400000000000004</v>
      </c>
      <c r="K409" s="24">
        <f t="shared" si="27"/>
        <v>44.94</v>
      </c>
      <c r="L409" s="24">
        <f t="shared" si="26"/>
        <v>93.63</v>
      </c>
      <c r="M409" s="171"/>
    </row>
    <row r="410" spans="1:13" ht="24" customHeight="1" x14ac:dyDescent="0.4">
      <c r="A410" s="10">
        <v>406</v>
      </c>
      <c r="B410" s="3" t="s">
        <v>163</v>
      </c>
      <c r="C410" s="5" t="s">
        <v>164</v>
      </c>
      <c r="D410" s="5" t="s">
        <v>165</v>
      </c>
      <c r="E410" s="3" t="s">
        <v>18</v>
      </c>
      <c r="F410" s="7">
        <v>0</v>
      </c>
      <c r="G410" s="144">
        <v>28</v>
      </c>
      <c r="H410" s="7">
        <v>3.5</v>
      </c>
      <c r="I410" s="8">
        <f t="shared" si="24"/>
        <v>98</v>
      </c>
      <c r="J410" s="8">
        <f t="shared" si="25"/>
        <v>6.86</v>
      </c>
      <c r="K410" s="24">
        <f t="shared" si="27"/>
        <v>104.86</v>
      </c>
      <c r="L410" s="24">
        <f t="shared" si="26"/>
        <v>104.86</v>
      </c>
      <c r="M410" s="171"/>
    </row>
    <row r="411" spans="1:13" ht="24" customHeight="1" x14ac:dyDescent="0.4">
      <c r="A411" s="10">
        <v>407</v>
      </c>
      <c r="B411" s="3" t="s">
        <v>193</v>
      </c>
      <c r="C411" s="5" t="s">
        <v>179</v>
      </c>
      <c r="D411" s="5" t="s">
        <v>194</v>
      </c>
      <c r="E411" s="3" t="s">
        <v>18</v>
      </c>
      <c r="F411" s="7">
        <v>0</v>
      </c>
      <c r="G411" s="144">
        <v>8</v>
      </c>
      <c r="H411" s="7">
        <v>3.5</v>
      </c>
      <c r="I411" s="8">
        <f t="shared" si="24"/>
        <v>28</v>
      </c>
      <c r="J411" s="8">
        <f t="shared" si="25"/>
        <v>1.9600000000000002</v>
      </c>
      <c r="K411" s="24">
        <f t="shared" si="27"/>
        <v>29.96</v>
      </c>
      <c r="L411" s="24">
        <f t="shared" si="26"/>
        <v>29.96</v>
      </c>
      <c r="M411" s="171"/>
    </row>
    <row r="412" spans="1:13" ht="24" customHeight="1" x14ac:dyDescent="0.4">
      <c r="A412" s="10">
        <v>408</v>
      </c>
      <c r="B412" s="3" t="s">
        <v>191</v>
      </c>
      <c r="C412" s="5" t="s">
        <v>179</v>
      </c>
      <c r="D412" s="5" t="s">
        <v>192</v>
      </c>
      <c r="E412" s="3" t="s">
        <v>18</v>
      </c>
      <c r="F412" s="7">
        <v>0</v>
      </c>
      <c r="G412" s="144">
        <v>13</v>
      </c>
      <c r="H412" s="7">
        <v>3.5</v>
      </c>
      <c r="I412" s="8">
        <f t="shared" si="24"/>
        <v>45.5</v>
      </c>
      <c r="J412" s="8">
        <f t="shared" si="25"/>
        <v>3.1850000000000005</v>
      </c>
      <c r="K412" s="24">
        <f t="shared" si="27"/>
        <v>48.69</v>
      </c>
      <c r="L412" s="24">
        <f t="shared" si="26"/>
        <v>48.69</v>
      </c>
      <c r="M412" s="171"/>
    </row>
    <row r="413" spans="1:13" ht="24" customHeight="1" x14ac:dyDescent="0.4">
      <c r="A413" s="10">
        <v>409</v>
      </c>
      <c r="B413" s="3" t="s">
        <v>189</v>
      </c>
      <c r="C413" s="5" t="s">
        <v>179</v>
      </c>
      <c r="D413" s="5" t="s">
        <v>190</v>
      </c>
      <c r="E413" s="3" t="s">
        <v>18</v>
      </c>
      <c r="F413" s="7">
        <v>0</v>
      </c>
      <c r="G413" s="144">
        <v>8</v>
      </c>
      <c r="H413" s="7">
        <v>3.5</v>
      </c>
      <c r="I413" s="8">
        <f t="shared" si="24"/>
        <v>28</v>
      </c>
      <c r="J413" s="8">
        <f t="shared" si="25"/>
        <v>1.9600000000000002</v>
      </c>
      <c r="K413" s="24">
        <f t="shared" si="27"/>
        <v>29.96</v>
      </c>
      <c r="L413" s="24">
        <f t="shared" si="26"/>
        <v>29.96</v>
      </c>
      <c r="M413" s="171"/>
    </row>
    <row r="414" spans="1:13" ht="24" customHeight="1" x14ac:dyDescent="0.4">
      <c r="A414" s="10">
        <v>410</v>
      </c>
      <c r="B414" s="3" t="s">
        <v>187</v>
      </c>
      <c r="C414" s="5" t="s">
        <v>179</v>
      </c>
      <c r="D414" s="5" t="s">
        <v>188</v>
      </c>
      <c r="E414" s="3" t="s">
        <v>18</v>
      </c>
      <c r="F414" s="7">
        <v>0</v>
      </c>
      <c r="G414" s="144">
        <v>19</v>
      </c>
      <c r="H414" s="7">
        <v>3.5</v>
      </c>
      <c r="I414" s="8">
        <f t="shared" si="24"/>
        <v>66.5</v>
      </c>
      <c r="J414" s="8">
        <f t="shared" si="25"/>
        <v>4.6550000000000002</v>
      </c>
      <c r="K414" s="24">
        <f t="shared" si="27"/>
        <v>71.160000000000011</v>
      </c>
      <c r="L414" s="24">
        <f t="shared" si="26"/>
        <v>71.160000000000011</v>
      </c>
      <c r="M414" s="171"/>
    </row>
    <row r="415" spans="1:13" ht="24" customHeight="1" x14ac:dyDescent="0.4">
      <c r="A415" s="10">
        <v>411</v>
      </c>
      <c r="B415" s="3" t="s">
        <v>185</v>
      </c>
      <c r="C415" s="5" t="s">
        <v>179</v>
      </c>
      <c r="D415" s="5" t="s">
        <v>186</v>
      </c>
      <c r="E415" s="3" t="s">
        <v>18</v>
      </c>
      <c r="F415" s="7">
        <v>0</v>
      </c>
      <c r="G415" s="144">
        <v>9</v>
      </c>
      <c r="H415" s="7">
        <v>3.5</v>
      </c>
      <c r="I415" s="8">
        <f t="shared" si="24"/>
        <v>31.5</v>
      </c>
      <c r="J415" s="8">
        <f t="shared" si="25"/>
        <v>2.2050000000000001</v>
      </c>
      <c r="K415" s="24">
        <f t="shared" si="27"/>
        <v>33.71</v>
      </c>
      <c r="L415" s="24">
        <f t="shared" si="26"/>
        <v>33.71</v>
      </c>
      <c r="M415" s="171"/>
    </row>
    <row r="416" spans="1:13" ht="24" customHeight="1" x14ac:dyDescent="0.4">
      <c r="A416" s="10">
        <v>412</v>
      </c>
      <c r="B416" s="3" t="s">
        <v>181</v>
      </c>
      <c r="C416" s="5" t="s">
        <v>3572</v>
      </c>
      <c r="D416" s="5" t="s">
        <v>182</v>
      </c>
      <c r="E416" s="3" t="s">
        <v>18</v>
      </c>
      <c r="F416" s="7">
        <v>0</v>
      </c>
      <c r="G416" s="144">
        <v>8</v>
      </c>
      <c r="H416" s="7">
        <v>3.5</v>
      </c>
      <c r="I416" s="8">
        <f t="shared" si="24"/>
        <v>28</v>
      </c>
      <c r="J416" s="8">
        <f t="shared" si="25"/>
        <v>1.9600000000000002</v>
      </c>
      <c r="K416" s="24">
        <f t="shared" si="27"/>
        <v>29.96</v>
      </c>
      <c r="L416" s="24">
        <f t="shared" si="26"/>
        <v>29.96</v>
      </c>
      <c r="M416" s="171"/>
    </row>
    <row r="417" spans="1:13" ht="24" customHeight="1" x14ac:dyDescent="0.4">
      <c r="A417" s="10">
        <v>413</v>
      </c>
      <c r="B417" s="3" t="s">
        <v>178</v>
      </c>
      <c r="C417" s="5" t="s">
        <v>3072</v>
      </c>
      <c r="D417" s="5" t="s">
        <v>180</v>
      </c>
      <c r="E417" s="3" t="s">
        <v>18</v>
      </c>
      <c r="F417" s="7">
        <v>0</v>
      </c>
      <c r="G417" s="144">
        <v>10</v>
      </c>
      <c r="H417" s="7">
        <v>3.5</v>
      </c>
      <c r="I417" s="8">
        <f t="shared" si="24"/>
        <v>35</v>
      </c>
      <c r="J417" s="8">
        <f t="shared" si="25"/>
        <v>2.4500000000000002</v>
      </c>
      <c r="K417" s="24">
        <f t="shared" si="27"/>
        <v>37.450000000000003</v>
      </c>
      <c r="L417" s="24">
        <f t="shared" si="26"/>
        <v>37.450000000000003</v>
      </c>
      <c r="M417" s="171"/>
    </row>
    <row r="418" spans="1:13" ht="24" customHeight="1" x14ac:dyDescent="0.4">
      <c r="A418" s="10">
        <v>414</v>
      </c>
      <c r="B418" s="3" t="s">
        <v>183</v>
      </c>
      <c r="C418" s="5" t="s">
        <v>179</v>
      </c>
      <c r="D418" s="5" t="s">
        <v>184</v>
      </c>
      <c r="E418" s="3" t="s">
        <v>3464</v>
      </c>
      <c r="F418" s="7">
        <v>396.98</v>
      </c>
      <c r="G418" s="144">
        <v>18</v>
      </c>
      <c r="H418" s="7">
        <v>3.5</v>
      </c>
      <c r="I418" s="8">
        <f t="shared" si="24"/>
        <v>63</v>
      </c>
      <c r="J418" s="8">
        <f t="shared" si="25"/>
        <v>4.41</v>
      </c>
      <c r="K418" s="24">
        <f t="shared" si="27"/>
        <v>67.41</v>
      </c>
      <c r="L418" s="24">
        <f t="shared" si="26"/>
        <v>464.39</v>
      </c>
      <c r="M418" s="171"/>
    </row>
    <row r="419" spans="1:13" ht="24" customHeight="1" x14ac:dyDescent="0.4">
      <c r="A419" s="10">
        <v>415</v>
      </c>
      <c r="B419" s="3" t="s">
        <v>234</v>
      </c>
      <c r="C419" s="5" t="s">
        <v>235</v>
      </c>
      <c r="D419" s="5" t="s">
        <v>236</v>
      </c>
      <c r="E419" s="3" t="s">
        <v>18</v>
      </c>
      <c r="F419" s="7">
        <v>0</v>
      </c>
      <c r="G419" s="144">
        <v>40</v>
      </c>
      <c r="H419" s="7">
        <v>3.5</v>
      </c>
      <c r="I419" s="8">
        <f t="shared" si="24"/>
        <v>140</v>
      </c>
      <c r="J419" s="8">
        <f t="shared" si="25"/>
        <v>9.8000000000000007</v>
      </c>
      <c r="K419" s="24">
        <f t="shared" si="27"/>
        <v>149.80000000000001</v>
      </c>
      <c r="L419" s="24">
        <f t="shared" si="26"/>
        <v>149.80000000000001</v>
      </c>
      <c r="M419" s="171"/>
    </row>
    <row r="420" spans="1:13" ht="24" customHeight="1" x14ac:dyDescent="0.4">
      <c r="A420" s="10">
        <v>416</v>
      </c>
      <c r="B420" s="3" t="s">
        <v>231</v>
      </c>
      <c r="C420" s="5" t="s">
        <v>232</v>
      </c>
      <c r="D420" s="5" t="s">
        <v>233</v>
      </c>
      <c r="E420" s="3" t="s">
        <v>18</v>
      </c>
      <c r="F420" s="7">
        <v>0</v>
      </c>
      <c r="G420" s="144">
        <v>42</v>
      </c>
      <c r="H420" s="7">
        <v>3.5</v>
      </c>
      <c r="I420" s="8">
        <f t="shared" si="24"/>
        <v>147</v>
      </c>
      <c r="J420" s="8">
        <f t="shared" si="25"/>
        <v>10.290000000000001</v>
      </c>
      <c r="K420" s="24">
        <f t="shared" si="27"/>
        <v>157.29</v>
      </c>
      <c r="L420" s="24">
        <f t="shared" si="26"/>
        <v>157.29</v>
      </c>
      <c r="M420" s="171"/>
    </row>
    <row r="421" spans="1:13" ht="24" customHeight="1" x14ac:dyDescent="0.4">
      <c r="A421" s="10">
        <v>417</v>
      </c>
      <c r="B421" s="3" t="s">
        <v>1050</v>
      </c>
      <c r="C421" s="5" t="s">
        <v>1051</v>
      </c>
      <c r="D421" s="5" t="s">
        <v>1052</v>
      </c>
      <c r="E421" s="3" t="s">
        <v>18</v>
      </c>
      <c r="F421" s="7">
        <v>0</v>
      </c>
      <c r="G421" s="144">
        <v>6</v>
      </c>
      <c r="H421" s="7">
        <v>3.5</v>
      </c>
      <c r="I421" s="8">
        <f t="shared" si="24"/>
        <v>21</v>
      </c>
      <c r="J421" s="8">
        <f t="shared" si="25"/>
        <v>1.4700000000000002</v>
      </c>
      <c r="K421" s="24">
        <f t="shared" si="27"/>
        <v>22.47</v>
      </c>
      <c r="L421" s="24">
        <f t="shared" si="26"/>
        <v>22.47</v>
      </c>
      <c r="M421" s="171"/>
    </row>
    <row r="422" spans="1:13" ht="24" customHeight="1" x14ac:dyDescent="0.4">
      <c r="A422" s="10">
        <v>418</v>
      </c>
      <c r="B422" s="3" t="s">
        <v>3573</v>
      </c>
      <c r="C422" s="5" t="s">
        <v>3574</v>
      </c>
      <c r="D422" s="5" t="s">
        <v>3575</v>
      </c>
      <c r="E422" s="3" t="s">
        <v>18</v>
      </c>
      <c r="F422" s="7">
        <v>0</v>
      </c>
      <c r="G422" s="144">
        <v>9</v>
      </c>
      <c r="H422" s="7">
        <v>3.5</v>
      </c>
      <c r="I422" s="8">
        <f t="shared" si="24"/>
        <v>31.5</v>
      </c>
      <c r="J422" s="8">
        <f t="shared" si="25"/>
        <v>2.2050000000000001</v>
      </c>
      <c r="K422" s="24">
        <f t="shared" si="27"/>
        <v>33.71</v>
      </c>
      <c r="L422" s="24">
        <f t="shared" si="26"/>
        <v>33.71</v>
      </c>
      <c r="M422" s="171"/>
    </row>
    <row r="423" spans="1:13" ht="24" customHeight="1" x14ac:dyDescent="0.4">
      <c r="A423" s="10">
        <v>419</v>
      </c>
      <c r="B423" s="3" t="s">
        <v>1031</v>
      </c>
      <c r="C423" s="5" t="s">
        <v>1032</v>
      </c>
      <c r="D423" s="5" t="s">
        <v>1033</v>
      </c>
      <c r="E423" s="3" t="s">
        <v>18</v>
      </c>
      <c r="F423" s="7">
        <v>0</v>
      </c>
      <c r="G423" s="144">
        <v>45</v>
      </c>
      <c r="H423" s="7">
        <v>3.5</v>
      </c>
      <c r="I423" s="8">
        <f t="shared" si="24"/>
        <v>157.5</v>
      </c>
      <c r="J423" s="8">
        <f t="shared" si="25"/>
        <v>11.025</v>
      </c>
      <c r="K423" s="24">
        <f t="shared" si="27"/>
        <v>168.53</v>
      </c>
      <c r="L423" s="24">
        <f t="shared" si="26"/>
        <v>168.53</v>
      </c>
      <c r="M423" s="171"/>
    </row>
    <row r="424" spans="1:13" ht="24" customHeight="1" x14ac:dyDescent="0.4">
      <c r="A424" s="10">
        <v>420</v>
      </c>
      <c r="B424" s="3" t="s">
        <v>1025</v>
      </c>
      <c r="C424" s="5" t="s">
        <v>1026</v>
      </c>
      <c r="D424" s="5" t="s">
        <v>1027</v>
      </c>
      <c r="E424" s="3" t="s">
        <v>3471</v>
      </c>
      <c r="F424" s="7">
        <v>239.68</v>
      </c>
      <c r="G424" s="144">
        <v>34</v>
      </c>
      <c r="H424" s="7">
        <v>3.5</v>
      </c>
      <c r="I424" s="8">
        <f t="shared" si="24"/>
        <v>119</v>
      </c>
      <c r="J424" s="8">
        <f t="shared" si="25"/>
        <v>8.33</v>
      </c>
      <c r="K424" s="24">
        <f t="shared" si="27"/>
        <v>127.33</v>
      </c>
      <c r="L424" s="24">
        <f t="shared" si="26"/>
        <v>367.01</v>
      </c>
      <c r="M424" s="171"/>
    </row>
    <row r="425" spans="1:13" ht="24" customHeight="1" x14ac:dyDescent="0.4">
      <c r="A425" s="10">
        <v>421</v>
      </c>
      <c r="B425" s="3" t="s">
        <v>1044</v>
      </c>
      <c r="C425" s="5" t="s">
        <v>1045</v>
      </c>
      <c r="D425" s="5" t="s">
        <v>1046</v>
      </c>
      <c r="E425" s="3" t="s">
        <v>3464</v>
      </c>
      <c r="F425" s="7">
        <v>1718.96</v>
      </c>
      <c r="G425" s="144">
        <v>48</v>
      </c>
      <c r="H425" s="7">
        <v>3.5</v>
      </c>
      <c r="I425" s="8">
        <f t="shared" si="24"/>
        <v>168</v>
      </c>
      <c r="J425" s="8">
        <f t="shared" si="25"/>
        <v>11.760000000000002</v>
      </c>
      <c r="K425" s="24">
        <f t="shared" si="27"/>
        <v>179.76</v>
      </c>
      <c r="L425" s="24">
        <f t="shared" si="26"/>
        <v>1898.72</v>
      </c>
      <c r="M425" s="171"/>
    </row>
    <row r="426" spans="1:13" ht="24" customHeight="1" x14ac:dyDescent="0.4">
      <c r="A426" s="10">
        <v>422</v>
      </c>
      <c r="B426" s="3" t="s">
        <v>1034</v>
      </c>
      <c r="C426" s="5" t="s">
        <v>2194</v>
      </c>
      <c r="D426" s="5" t="s">
        <v>1035</v>
      </c>
      <c r="E426" s="3" t="s">
        <v>3478</v>
      </c>
      <c r="F426" s="7">
        <v>146.07</v>
      </c>
      <c r="G426" s="144">
        <v>10</v>
      </c>
      <c r="H426" s="7">
        <v>3.5</v>
      </c>
      <c r="I426" s="8">
        <f t="shared" si="24"/>
        <v>35</v>
      </c>
      <c r="J426" s="8">
        <f t="shared" si="25"/>
        <v>2.4500000000000002</v>
      </c>
      <c r="K426" s="24">
        <f t="shared" si="27"/>
        <v>37.450000000000003</v>
      </c>
      <c r="L426" s="24">
        <f t="shared" si="26"/>
        <v>183.51999999999998</v>
      </c>
      <c r="M426" s="171"/>
    </row>
    <row r="427" spans="1:13" ht="24" customHeight="1" x14ac:dyDescent="0.4">
      <c r="A427" s="10">
        <v>423</v>
      </c>
      <c r="B427" s="3" t="s">
        <v>1036</v>
      </c>
      <c r="C427" s="5" t="s">
        <v>1037</v>
      </c>
      <c r="D427" s="5" t="s">
        <v>1038</v>
      </c>
      <c r="E427" s="3" t="s">
        <v>3468</v>
      </c>
      <c r="F427" s="7">
        <v>202.24</v>
      </c>
      <c r="G427" s="144">
        <v>9</v>
      </c>
      <c r="H427" s="7">
        <v>3.5</v>
      </c>
      <c r="I427" s="8">
        <f t="shared" si="24"/>
        <v>31.5</v>
      </c>
      <c r="J427" s="8">
        <f t="shared" si="25"/>
        <v>2.2050000000000001</v>
      </c>
      <c r="K427" s="24">
        <f t="shared" si="27"/>
        <v>33.71</v>
      </c>
      <c r="L427" s="24">
        <f t="shared" si="26"/>
        <v>235.95000000000002</v>
      </c>
      <c r="M427" s="171"/>
    </row>
    <row r="428" spans="1:13" ht="24" customHeight="1" x14ac:dyDescent="0.4">
      <c r="A428" s="10">
        <v>424</v>
      </c>
      <c r="B428" s="3" t="s">
        <v>211</v>
      </c>
      <c r="C428" s="5" t="s">
        <v>212</v>
      </c>
      <c r="D428" s="5" t="s">
        <v>213</v>
      </c>
      <c r="E428" s="3" t="s">
        <v>3464</v>
      </c>
      <c r="F428" s="7">
        <v>550.52</v>
      </c>
      <c r="G428" s="144">
        <v>25</v>
      </c>
      <c r="H428" s="7">
        <v>3.5</v>
      </c>
      <c r="I428" s="8">
        <f t="shared" si="24"/>
        <v>87.5</v>
      </c>
      <c r="J428" s="8">
        <f t="shared" si="25"/>
        <v>6.1250000000000009</v>
      </c>
      <c r="K428" s="24">
        <f t="shared" si="27"/>
        <v>93.63000000000001</v>
      </c>
      <c r="L428" s="24">
        <f t="shared" si="26"/>
        <v>644.15</v>
      </c>
      <c r="M428" s="171"/>
    </row>
    <row r="429" spans="1:13" ht="24" customHeight="1" x14ac:dyDescent="0.4">
      <c r="A429" s="10">
        <v>425</v>
      </c>
      <c r="B429" s="3" t="s">
        <v>208</v>
      </c>
      <c r="C429" s="5" t="s">
        <v>209</v>
      </c>
      <c r="D429" s="5" t="s">
        <v>210</v>
      </c>
      <c r="E429" s="3" t="s">
        <v>3468</v>
      </c>
      <c r="F429" s="7">
        <v>82.4</v>
      </c>
      <c r="G429" s="144">
        <v>3</v>
      </c>
      <c r="H429" s="7">
        <v>3.5</v>
      </c>
      <c r="I429" s="8">
        <f t="shared" si="24"/>
        <v>10.5</v>
      </c>
      <c r="J429" s="8">
        <f t="shared" si="25"/>
        <v>0.7350000000000001</v>
      </c>
      <c r="K429" s="24">
        <f t="shared" si="27"/>
        <v>11.24</v>
      </c>
      <c r="L429" s="24">
        <f t="shared" si="26"/>
        <v>93.64</v>
      </c>
      <c r="M429" s="171"/>
    </row>
    <row r="430" spans="1:13" ht="24" customHeight="1" x14ac:dyDescent="0.4">
      <c r="A430" s="10">
        <v>426</v>
      </c>
      <c r="B430" s="3" t="s">
        <v>205</v>
      </c>
      <c r="C430" s="5" t="s">
        <v>206</v>
      </c>
      <c r="D430" s="5" t="s">
        <v>207</v>
      </c>
      <c r="E430" s="3" t="s">
        <v>18</v>
      </c>
      <c r="F430" s="7">
        <v>0</v>
      </c>
      <c r="G430" s="144">
        <v>2</v>
      </c>
      <c r="H430" s="7">
        <v>3.5</v>
      </c>
      <c r="I430" s="8">
        <f t="shared" si="24"/>
        <v>7</v>
      </c>
      <c r="J430" s="8">
        <f t="shared" si="25"/>
        <v>0.49000000000000005</v>
      </c>
      <c r="K430" s="24">
        <f t="shared" si="27"/>
        <v>7.49</v>
      </c>
      <c r="L430" s="24">
        <f t="shared" si="26"/>
        <v>7.49</v>
      </c>
      <c r="M430" s="171"/>
    </row>
    <row r="431" spans="1:13" ht="24" customHeight="1" x14ac:dyDescent="0.4">
      <c r="A431" s="10">
        <v>427</v>
      </c>
      <c r="B431" s="3" t="s">
        <v>237</v>
      </c>
      <c r="C431" s="5" t="s">
        <v>238</v>
      </c>
      <c r="D431" s="5" t="s">
        <v>239</v>
      </c>
      <c r="E431" s="3" t="s">
        <v>3464</v>
      </c>
      <c r="F431" s="7">
        <v>760.25</v>
      </c>
      <c r="G431" s="144">
        <v>15</v>
      </c>
      <c r="H431" s="7">
        <v>3.5</v>
      </c>
      <c r="I431" s="8">
        <f t="shared" si="24"/>
        <v>52.5</v>
      </c>
      <c r="J431" s="8">
        <f t="shared" si="25"/>
        <v>3.6750000000000003</v>
      </c>
      <c r="K431" s="24">
        <f t="shared" si="27"/>
        <v>56.18</v>
      </c>
      <c r="L431" s="24">
        <f t="shared" si="26"/>
        <v>816.43</v>
      </c>
      <c r="M431" s="171"/>
    </row>
    <row r="432" spans="1:13" ht="24" customHeight="1" x14ac:dyDescent="0.4">
      <c r="A432" s="10">
        <v>428</v>
      </c>
      <c r="B432" s="3" t="s">
        <v>240</v>
      </c>
      <c r="C432" s="5" t="s">
        <v>241</v>
      </c>
      <c r="D432" s="5" t="s">
        <v>242</v>
      </c>
      <c r="E432" s="3" t="s">
        <v>3464</v>
      </c>
      <c r="F432" s="7">
        <v>277.14999999999998</v>
      </c>
      <c r="G432" s="144">
        <v>12</v>
      </c>
      <c r="H432" s="7">
        <v>3.5</v>
      </c>
      <c r="I432" s="8">
        <f t="shared" si="24"/>
        <v>42</v>
      </c>
      <c r="J432" s="8">
        <f t="shared" si="25"/>
        <v>2.9400000000000004</v>
      </c>
      <c r="K432" s="24">
        <f t="shared" si="27"/>
        <v>44.94</v>
      </c>
      <c r="L432" s="24">
        <f t="shared" si="26"/>
        <v>322.08999999999997</v>
      </c>
      <c r="M432" s="171"/>
    </row>
    <row r="433" spans="1:13" ht="24" customHeight="1" x14ac:dyDescent="0.4">
      <c r="A433" s="10">
        <v>429</v>
      </c>
      <c r="B433" s="3" t="s">
        <v>243</v>
      </c>
      <c r="C433" s="5" t="s">
        <v>196</v>
      </c>
      <c r="D433" s="5" t="s">
        <v>244</v>
      </c>
      <c r="E433" s="3" t="s">
        <v>3464</v>
      </c>
      <c r="F433" s="7">
        <v>741.53</v>
      </c>
      <c r="G433" s="144">
        <v>28</v>
      </c>
      <c r="H433" s="7">
        <v>3.5</v>
      </c>
      <c r="I433" s="8">
        <f t="shared" si="24"/>
        <v>98</v>
      </c>
      <c r="J433" s="8">
        <f t="shared" si="25"/>
        <v>6.86</v>
      </c>
      <c r="K433" s="24">
        <f t="shared" si="27"/>
        <v>104.86</v>
      </c>
      <c r="L433" s="24">
        <f t="shared" si="26"/>
        <v>846.39</v>
      </c>
      <c r="M433" s="171"/>
    </row>
    <row r="434" spans="1:13" ht="24" customHeight="1" x14ac:dyDescent="0.4">
      <c r="A434" s="10">
        <v>430</v>
      </c>
      <c r="B434" s="3" t="s">
        <v>245</v>
      </c>
      <c r="C434" s="5" t="s">
        <v>196</v>
      </c>
      <c r="D434" s="5" t="s">
        <v>246</v>
      </c>
      <c r="E434" s="3" t="s">
        <v>3464</v>
      </c>
      <c r="F434" s="7">
        <v>404.48</v>
      </c>
      <c r="G434" s="144">
        <v>0</v>
      </c>
      <c r="H434" s="7">
        <v>3.5</v>
      </c>
      <c r="I434" s="8">
        <f t="shared" si="24"/>
        <v>0</v>
      </c>
      <c r="J434" s="8">
        <f t="shared" si="25"/>
        <v>0</v>
      </c>
      <c r="K434" s="24">
        <f t="shared" si="27"/>
        <v>0</v>
      </c>
      <c r="L434" s="24">
        <f t="shared" si="26"/>
        <v>404.48</v>
      </c>
      <c r="M434" s="171"/>
    </row>
    <row r="435" spans="1:13" ht="24" customHeight="1" x14ac:dyDescent="0.4">
      <c r="A435" s="10">
        <v>431</v>
      </c>
      <c r="B435" s="3" t="s">
        <v>198</v>
      </c>
      <c r="C435" s="5" t="s">
        <v>196</v>
      </c>
      <c r="D435" s="5" t="s">
        <v>199</v>
      </c>
      <c r="E435" s="3" t="s">
        <v>3464</v>
      </c>
      <c r="F435" s="7">
        <v>337.06</v>
      </c>
      <c r="G435" s="144">
        <v>16</v>
      </c>
      <c r="H435" s="7">
        <v>3.5</v>
      </c>
      <c r="I435" s="8">
        <f t="shared" si="24"/>
        <v>56</v>
      </c>
      <c r="J435" s="8">
        <f t="shared" si="25"/>
        <v>3.9200000000000004</v>
      </c>
      <c r="K435" s="24">
        <f t="shared" si="27"/>
        <v>59.92</v>
      </c>
      <c r="L435" s="24">
        <f t="shared" si="26"/>
        <v>396.98</v>
      </c>
      <c r="M435" s="171"/>
    </row>
    <row r="436" spans="1:13" ht="24" customHeight="1" x14ac:dyDescent="0.4">
      <c r="A436" s="10">
        <v>432</v>
      </c>
      <c r="B436" s="3" t="s">
        <v>175</v>
      </c>
      <c r="C436" s="5" t="s">
        <v>176</v>
      </c>
      <c r="D436" s="5" t="s">
        <v>177</v>
      </c>
      <c r="E436" s="3" t="s">
        <v>3468</v>
      </c>
      <c r="F436" s="7">
        <v>805.19</v>
      </c>
      <c r="G436" s="144">
        <v>46</v>
      </c>
      <c r="H436" s="7">
        <v>3.5</v>
      </c>
      <c r="I436" s="8">
        <f t="shared" si="24"/>
        <v>161</v>
      </c>
      <c r="J436" s="8">
        <f t="shared" si="25"/>
        <v>11.270000000000001</v>
      </c>
      <c r="K436" s="24">
        <f t="shared" si="27"/>
        <v>172.27</v>
      </c>
      <c r="L436" s="24">
        <f t="shared" si="26"/>
        <v>977.46</v>
      </c>
      <c r="M436" s="171"/>
    </row>
    <row r="437" spans="1:13" ht="24" customHeight="1" x14ac:dyDescent="0.4">
      <c r="A437" s="10">
        <v>433</v>
      </c>
      <c r="B437" s="3" t="s">
        <v>172</v>
      </c>
      <c r="C437" s="5" t="s">
        <v>173</v>
      </c>
      <c r="D437" s="5" t="s">
        <v>174</v>
      </c>
      <c r="E437" s="3" t="s">
        <v>3465</v>
      </c>
      <c r="F437" s="7">
        <v>52.43</v>
      </c>
      <c r="G437" s="144">
        <v>16</v>
      </c>
      <c r="H437" s="7">
        <v>3.5</v>
      </c>
      <c r="I437" s="8">
        <f t="shared" si="24"/>
        <v>56</v>
      </c>
      <c r="J437" s="8">
        <f t="shared" si="25"/>
        <v>3.9200000000000004</v>
      </c>
      <c r="K437" s="24">
        <f t="shared" si="27"/>
        <v>59.92</v>
      </c>
      <c r="L437" s="24">
        <f t="shared" si="26"/>
        <v>112.35</v>
      </c>
      <c r="M437" s="171"/>
    </row>
    <row r="438" spans="1:13" ht="24" customHeight="1" x14ac:dyDescent="0.4">
      <c r="A438" s="10">
        <v>434</v>
      </c>
      <c r="B438" s="3" t="s">
        <v>195</v>
      </c>
      <c r="C438" s="5" t="s">
        <v>196</v>
      </c>
      <c r="D438" s="5" t="s">
        <v>197</v>
      </c>
      <c r="E438" s="3" t="s">
        <v>3471</v>
      </c>
      <c r="F438" s="7">
        <v>172.27</v>
      </c>
      <c r="G438" s="144">
        <v>21</v>
      </c>
      <c r="H438" s="7">
        <v>3.5</v>
      </c>
      <c r="I438" s="8">
        <f t="shared" si="24"/>
        <v>73.5</v>
      </c>
      <c r="J438" s="8">
        <f t="shared" si="25"/>
        <v>5.1450000000000005</v>
      </c>
      <c r="K438" s="24">
        <f t="shared" si="27"/>
        <v>78.650000000000006</v>
      </c>
      <c r="L438" s="24">
        <f t="shared" si="26"/>
        <v>250.92000000000002</v>
      </c>
      <c r="M438" s="171"/>
    </row>
    <row r="439" spans="1:13" ht="24" customHeight="1" x14ac:dyDescent="0.4">
      <c r="A439" s="10">
        <v>435</v>
      </c>
      <c r="B439" s="3" t="s">
        <v>203</v>
      </c>
      <c r="C439" s="5" t="s">
        <v>201</v>
      </c>
      <c r="D439" s="5" t="s">
        <v>204</v>
      </c>
      <c r="E439" s="3" t="s">
        <v>3468</v>
      </c>
      <c r="F439" s="7">
        <v>606.70000000000005</v>
      </c>
      <c r="G439" s="144">
        <v>47</v>
      </c>
      <c r="H439" s="7">
        <v>3.5</v>
      </c>
      <c r="I439" s="8">
        <f t="shared" si="24"/>
        <v>164.5</v>
      </c>
      <c r="J439" s="8">
        <f t="shared" si="25"/>
        <v>11.515000000000001</v>
      </c>
      <c r="K439" s="24">
        <f t="shared" si="27"/>
        <v>176.01999999999998</v>
      </c>
      <c r="L439" s="24">
        <f t="shared" si="26"/>
        <v>782.72</v>
      </c>
      <c r="M439" s="171"/>
    </row>
    <row r="440" spans="1:13" ht="24" customHeight="1" x14ac:dyDescent="0.4">
      <c r="A440" s="10">
        <v>436</v>
      </c>
      <c r="B440" s="3" t="s">
        <v>200</v>
      </c>
      <c r="C440" s="5" t="s">
        <v>201</v>
      </c>
      <c r="D440" s="5" t="s">
        <v>202</v>
      </c>
      <c r="E440" s="3" t="s">
        <v>3468</v>
      </c>
      <c r="F440" s="7">
        <v>284.63</v>
      </c>
      <c r="G440" s="144">
        <v>16</v>
      </c>
      <c r="H440" s="7">
        <v>3.5</v>
      </c>
      <c r="I440" s="8">
        <f t="shared" si="24"/>
        <v>56</v>
      </c>
      <c r="J440" s="8">
        <f t="shared" si="25"/>
        <v>3.9200000000000004</v>
      </c>
      <c r="K440" s="24">
        <f t="shared" si="27"/>
        <v>59.92</v>
      </c>
      <c r="L440" s="24">
        <f t="shared" si="26"/>
        <v>344.55</v>
      </c>
      <c r="M440" s="171"/>
    </row>
    <row r="441" spans="1:13" ht="24" customHeight="1" x14ac:dyDescent="0.4">
      <c r="A441" s="10">
        <v>437</v>
      </c>
      <c r="B441" s="3" t="s">
        <v>168</v>
      </c>
      <c r="C441" s="5" t="s">
        <v>169</v>
      </c>
      <c r="D441" s="5" t="s">
        <v>170</v>
      </c>
      <c r="E441" s="3" t="s">
        <v>3467</v>
      </c>
      <c r="F441" s="7">
        <v>681.6</v>
      </c>
      <c r="G441" s="144">
        <v>61</v>
      </c>
      <c r="H441" s="7">
        <v>3.5</v>
      </c>
      <c r="I441" s="8">
        <f t="shared" si="24"/>
        <v>213.5</v>
      </c>
      <c r="J441" s="8">
        <f t="shared" si="25"/>
        <v>14.945000000000002</v>
      </c>
      <c r="K441" s="24">
        <f t="shared" si="27"/>
        <v>228.45</v>
      </c>
      <c r="L441" s="24">
        <f t="shared" si="26"/>
        <v>910.05</v>
      </c>
      <c r="M441" s="171"/>
    </row>
    <row r="442" spans="1:13" ht="24" customHeight="1" x14ac:dyDescent="0.4">
      <c r="A442" s="10">
        <v>438</v>
      </c>
      <c r="B442" s="3" t="s">
        <v>250</v>
      </c>
      <c r="C442" s="5" t="s">
        <v>248</v>
      </c>
      <c r="D442" s="5" t="s">
        <v>251</v>
      </c>
      <c r="E442" s="3" t="s">
        <v>3464</v>
      </c>
      <c r="F442" s="7">
        <v>37.47</v>
      </c>
      <c r="G442" s="144">
        <v>2</v>
      </c>
      <c r="H442" s="7">
        <v>3.5</v>
      </c>
      <c r="I442" s="8">
        <f t="shared" si="24"/>
        <v>7</v>
      </c>
      <c r="J442" s="8">
        <f t="shared" si="25"/>
        <v>0.49000000000000005</v>
      </c>
      <c r="K442" s="24">
        <f t="shared" si="27"/>
        <v>7.49</v>
      </c>
      <c r="L442" s="24">
        <f t="shared" si="26"/>
        <v>44.96</v>
      </c>
      <c r="M442" s="171"/>
    </row>
    <row r="443" spans="1:13" ht="24" customHeight="1" x14ac:dyDescent="0.4">
      <c r="A443" s="10">
        <v>439</v>
      </c>
      <c r="B443" s="3" t="s">
        <v>252</v>
      </c>
      <c r="C443" s="5" t="s">
        <v>248</v>
      </c>
      <c r="D443" s="5" t="s">
        <v>253</v>
      </c>
      <c r="E443" s="3" t="s">
        <v>3464</v>
      </c>
      <c r="F443" s="7">
        <v>131.09</v>
      </c>
      <c r="G443" s="144">
        <v>6</v>
      </c>
      <c r="H443" s="7">
        <v>3.5</v>
      </c>
      <c r="I443" s="8">
        <f t="shared" si="24"/>
        <v>21</v>
      </c>
      <c r="J443" s="8">
        <f t="shared" si="25"/>
        <v>1.4700000000000002</v>
      </c>
      <c r="K443" s="24">
        <f t="shared" si="27"/>
        <v>22.47</v>
      </c>
      <c r="L443" s="24">
        <f t="shared" si="26"/>
        <v>153.56</v>
      </c>
      <c r="M443" s="171"/>
    </row>
    <row r="444" spans="1:13" ht="24" customHeight="1" x14ac:dyDescent="0.4">
      <c r="A444" s="10">
        <v>440</v>
      </c>
      <c r="B444" s="3" t="s">
        <v>254</v>
      </c>
      <c r="C444" s="5" t="s">
        <v>248</v>
      </c>
      <c r="D444" s="5" t="s">
        <v>255</v>
      </c>
      <c r="E444" s="3" t="s">
        <v>3464</v>
      </c>
      <c r="F444" s="7">
        <v>119.86</v>
      </c>
      <c r="G444" s="144">
        <v>8</v>
      </c>
      <c r="H444" s="7">
        <v>3.5</v>
      </c>
      <c r="I444" s="8">
        <f t="shared" si="24"/>
        <v>28</v>
      </c>
      <c r="J444" s="8">
        <f t="shared" si="25"/>
        <v>1.9600000000000002</v>
      </c>
      <c r="K444" s="24">
        <f t="shared" si="27"/>
        <v>29.96</v>
      </c>
      <c r="L444" s="24">
        <f t="shared" si="26"/>
        <v>149.82</v>
      </c>
      <c r="M444" s="171"/>
    </row>
    <row r="445" spans="1:13" ht="24" customHeight="1" x14ac:dyDescent="0.4">
      <c r="A445" s="10">
        <v>441</v>
      </c>
      <c r="B445" s="3" t="s">
        <v>256</v>
      </c>
      <c r="C445" s="5" t="s">
        <v>248</v>
      </c>
      <c r="D445" s="5" t="s">
        <v>257</v>
      </c>
      <c r="E445" s="3" t="s">
        <v>3464</v>
      </c>
      <c r="F445" s="7">
        <v>711.57</v>
      </c>
      <c r="G445" s="144">
        <v>30</v>
      </c>
      <c r="H445" s="7">
        <v>3.5</v>
      </c>
      <c r="I445" s="8">
        <f t="shared" si="24"/>
        <v>105</v>
      </c>
      <c r="J445" s="8">
        <f t="shared" si="25"/>
        <v>7.3500000000000005</v>
      </c>
      <c r="K445" s="24">
        <f t="shared" si="27"/>
        <v>112.35</v>
      </c>
      <c r="L445" s="24">
        <f t="shared" si="26"/>
        <v>823.92000000000007</v>
      </c>
      <c r="M445" s="171"/>
    </row>
    <row r="446" spans="1:13" ht="24" customHeight="1" x14ac:dyDescent="0.4">
      <c r="A446" s="10">
        <v>442</v>
      </c>
      <c r="B446" s="3" t="s">
        <v>258</v>
      </c>
      <c r="C446" s="5" t="s">
        <v>248</v>
      </c>
      <c r="D446" s="5" t="s">
        <v>259</v>
      </c>
      <c r="E446" s="3" t="s">
        <v>3464</v>
      </c>
      <c r="F446" s="7">
        <v>119.87</v>
      </c>
      <c r="G446" s="144">
        <v>3</v>
      </c>
      <c r="H446" s="7">
        <v>3.5</v>
      </c>
      <c r="I446" s="8">
        <f t="shared" si="24"/>
        <v>10.5</v>
      </c>
      <c r="J446" s="8">
        <f t="shared" si="25"/>
        <v>0.7350000000000001</v>
      </c>
      <c r="K446" s="24">
        <f t="shared" si="27"/>
        <v>11.24</v>
      </c>
      <c r="L446" s="24">
        <f t="shared" si="26"/>
        <v>131.11000000000001</v>
      </c>
      <c r="M446" s="171"/>
    </row>
    <row r="447" spans="1:13" ht="24" customHeight="1" x14ac:dyDescent="0.4">
      <c r="A447" s="10">
        <v>443</v>
      </c>
      <c r="B447" s="3" t="s">
        <v>260</v>
      </c>
      <c r="C447" s="5" t="s">
        <v>248</v>
      </c>
      <c r="D447" s="5" t="s">
        <v>261</v>
      </c>
      <c r="E447" s="3" t="s">
        <v>3464</v>
      </c>
      <c r="F447" s="7">
        <v>662.88</v>
      </c>
      <c r="G447" s="144">
        <v>19</v>
      </c>
      <c r="H447" s="7">
        <v>3.5</v>
      </c>
      <c r="I447" s="8">
        <f t="shared" si="24"/>
        <v>66.5</v>
      </c>
      <c r="J447" s="8">
        <f t="shared" si="25"/>
        <v>4.6550000000000002</v>
      </c>
      <c r="K447" s="24">
        <f t="shared" si="27"/>
        <v>71.160000000000011</v>
      </c>
      <c r="L447" s="24">
        <f t="shared" si="26"/>
        <v>734.04</v>
      </c>
      <c r="M447" s="171"/>
    </row>
    <row r="448" spans="1:13" ht="24" customHeight="1" x14ac:dyDescent="0.4">
      <c r="A448" s="10">
        <v>444</v>
      </c>
      <c r="B448" s="3" t="s">
        <v>769</v>
      </c>
      <c r="C448" s="5" t="s">
        <v>2189</v>
      </c>
      <c r="D448" s="5" t="s">
        <v>770</v>
      </c>
      <c r="E448" s="3" t="s">
        <v>3464</v>
      </c>
      <c r="F448" s="7">
        <v>374.52</v>
      </c>
      <c r="G448" s="144">
        <v>20</v>
      </c>
      <c r="H448" s="7">
        <v>3.5</v>
      </c>
      <c r="I448" s="8">
        <f t="shared" si="24"/>
        <v>70</v>
      </c>
      <c r="J448" s="8">
        <f t="shared" si="25"/>
        <v>4.9000000000000004</v>
      </c>
      <c r="K448" s="24">
        <f t="shared" si="27"/>
        <v>74.900000000000006</v>
      </c>
      <c r="L448" s="24">
        <f t="shared" si="26"/>
        <v>449.41999999999996</v>
      </c>
      <c r="M448" s="171"/>
    </row>
    <row r="449" spans="1:13" ht="24" customHeight="1" x14ac:dyDescent="0.4">
      <c r="A449" s="10">
        <v>445</v>
      </c>
      <c r="B449" s="3" t="s">
        <v>737</v>
      </c>
      <c r="C449" s="5" t="s">
        <v>2258</v>
      </c>
      <c r="D449" s="5" t="s">
        <v>738</v>
      </c>
      <c r="E449" s="3" t="s">
        <v>18</v>
      </c>
      <c r="F449" s="7">
        <v>0</v>
      </c>
      <c r="G449" s="144">
        <v>10</v>
      </c>
      <c r="H449" s="7">
        <v>3.5</v>
      </c>
      <c r="I449" s="8">
        <f t="shared" si="24"/>
        <v>35</v>
      </c>
      <c r="J449" s="8">
        <f t="shared" si="25"/>
        <v>2.4500000000000002</v>
      </c>
      <c r="K449" s="24">
        <f t="shared" si="27"/>
        <v>37.450000000000003</v>
      </c>
      <c r="L449" s="24">
        <f t="shared" si="26"/>
        <v>37.450000000000003</v>
      </c>
      <c r="M449" s="171"/>
    </row>
    <row r="450" spans="1:13" ht="24" customHeight="1" x14ac:dyDescent="0.4">
      <c r="A450" s="10">
        <v>446</v>
      </c>
      <c r="B450" s="3" t="s">
        <v>767</v>
      </c>
      <c r="C450" s="5" t="s">
        <v>3576</v>
      </c>
      <c r="D450" s="5" t="s">
        <v>768</v>
      </c>
      <c r="E450" s="3" t="s">
        <v>3465</v>
      </c>
      <c r="F450" s="7">
        <v>63.67</v>
      </c>
      <c r="G450" s="144">
        <v>20</v>
      </c>
      <c r="H450" s="7">
        <v>3.5</v>
      </c>
      <c r="I450" s="8">
        <f t="shared" si="24"/>
        <v>70</v>
      </c>
      <c r="J450" s="8">
        <f t="shared" si="25"/>
        <v>4.9000000000000004</v>
      </c>
      <c r="K450" s="24">
        <f t="shared" si="27"/>
        <v>74.900000000000006</v>
      </c>
      <c r="L450" s="24">
        <f t="shared" si="26"/>
        <v>138.57</v>
      </c>
      <c r="M450" s="171"/>
    </row>
    <row r="451" spans="1:13" ht="24" customHeight="1" x14ac:dyDescent="0.4">
      <c r="A451" s="10">
        <v>447</v>
      </c>
      <c r="B451" s="3" t="s">
        <v>764</v>
      </c>
      <c r="C451" s="5" t="s">
        <v>765</v>
      </c>
      <c r="D451" s="5" t="s">
        <v>766</v>
      </c>
      <c r="E451" s="11" t="s">
        <v>18</v>
      </c>
      <c r="F451" s="7">
        <v>0</v>
      </c>
      <c r="G451" s="144">
        <v>14</v>
      </c>
      <c r="H451" s="7">
        <v>3.5</v>
      </c>
      <c r="I451" s="8">
        <f t="shared" si="24"/>
        <v>49</v>
      </c>
      <c r="J451" s="8">
        <f t="shared" si="25"/>
        <v>3.43</v>
      </c>
      <c r="K451" s="24">
        <f t="shared" si="27"/>
        <v>52.43</v>
      </c>
      <c r="L451" s="24">
        <f t="shared" si="26"/>
        <v>52.43</v>
      </c>
      <c r="M451" s="171"/>
    </row>
    <row r="452" spans="1:13" ht="24" customHeight="1" x14ac:dyDescent="0.4">
      <c r="A452" s="10">
        <v>448</v>
      </c>
      <c r="B452" s="3" t="s">
        <v>762</v>
      </c>
      <c r="C452" s="5" t="s">
        <v>3577</v>
      </c>
      <c r="D452" s="5" t="s">
        <v>763</v>
      </c>
      <c r="E452" s="3" t="s">
        <v>18</v>
      </c>
      <c r="F452" s="7">
        <v>0</v>
      </c>
      <c r="G452" s="144">
        <v>20</v>
      </c>
      <c r="H452" s="7">
        <v>3.5</v>
      </c>
      <c r="I452" s="8">
        <f t="shared" si="24"/>
        <v>70</v>
      </c>
      <c r="J452" s="8">
        <f t="shared" si="25"/>
        <v>4.9000000000000004</v>
      </c>
      <c r="K452" s="24">
        <f t="shared" si="27"/>
        <v>74.900000000000006</v>
      </c>
      <c r="L452" s="24">
        <f t="shared" si="26"/>
        <v>74.900000000000006</v>
      </c>
      <c r="M452" s="171"/>
    </row>
    <row r="453" spans="1:13" ht="24" customHeight="1" x14ac:dyDescent="0.4">
      <c r="A453" s="10">
        <v>449</v>
      </c>
      <c r="B453" s="3" t="s">
        <v>758</v>
      </c>
      <c r="C453" s="5" t="s">
        <v>3578</v>
      </c>
      <c r="D453" s="5" t="s">
        <v>759</v>
      </c>
      <c r="E453" s="11" t="s">
        <v>3464</v>
      </c>
      <c r="F453" s="7">
        <v>213.48</v>
      </c>
      <c r="G453" s="144">
        <v>11</v>
      </c>
      <c r="H453" s="7">
        <v>3.5</v>
      </c>
      <c r="I453" s="8">
        <f t="shared" si="24"/>
        <v>38.5</v>
      </c>
      <c r="J453" s="8">
        <f t="shared" si="25"/>
        <v>2.6950000000000003</v>
      </c>
      <c r="K453" s="24">
        <f t="shared" si="27"/>
        <v>41.199999999999996</v>
      </c>
      <c r="L453" s="24">
        <f t="shared" si="26"/>
        <v>254.67999999999998</v>
      </c>
      <c r="M453" s="171"/>
    </row>
    <row r="454" spans="1:13" ht="24" customHeight="1" x14ac:dyDescent="0.4">
      <c r="A454" s="10">
        <v>450</v>
      </c>
      <c r="B454" s="3" t="s">
        <v>756</v>
      </c>
      <c r="C454" s="5" t="s">
        <v>3579</v>
      </c>
      <c r="D454" s="5" t="s">
        <v>757</v>
      </c>
      <c r="E454" s="3" t="s">
        <v>3464</v>
      </c>
      <c r="F454" s="7">
        <v>250.93</v>
      </c>
      <c r="G454" s="144">
        <v>11</v>
      </c>
      <c r="H454" s="7">
        <v>3.5</v>
      </c>
      <c r="I454" s="8">
        <f t="shared" ref="I454:I517" si="28">SUM(G454*H454)</f>
        <v>38.5</v>
      </c>
      <c r="J454" s="8">
        <f t="shared" ref="J454:J517" si="29">SUM(I454*7%)</f>
        <v>2.6950000000000003</v>
      </c>
      <c r="K454" s="24">
        <f t="shared" si="27"/>
        <v>41.199999999999996</v>
      </c>
      <c r="L454" s="24">
        <f t="shared" ref="L454:L517" si="30">SUM(F454+K454)</f>
        <v>292.13</v>
      </c>
      <c r="M454" s="171"/>
    </row>
    <row r="455" spans="1:13" ht="24" customHeight="1" x14ac:dyDescent="0.4">
      <c r="A455" s="10">
        <v>451</v>
      </c>
      <c r="B455" s="3" t="s">
        <v>754</v>
      </c>
      <c r="C455" s="5" t="s">
        <v>3580</v>
      </c>
      <c r="D455" s="5" t="s">
        <v>755</v>
      </c>
      <c r="E455" s="11" t="s">
        <v>18</v>
      </c>
      <c r="F455" s="7">
        <v>0</v>
      </c>
      <c r="G455" s="144">
        <v>25</v>
      </c>
      <c r="H455" s="7">
        <v>3.5</v>
      </c>
      <c r="I455" s="8">
        <f t="shared" si="28"/>
        <v>87.5</v>
      </c>
      <c r="J455" s="8">
        <f t="shared" si="29"/>
        <v>6.1250000000000009</v>
      </c>
      <c r="K455" s="24">
        <f t="shared" si="27"/>
        <v>93.63000000000001</v>
      </c>
      <c r="L455" s="24">
        <f t="shared" si="30"/>
        <v>93.63000000000001</v>
      </c>
      <c r="M455" s="171"/>
    </row>
    <row r="456" spans="1:13" ht="24" customHeight="1" x14ac:dyDescent="0.4">
      <c r="A456" s="10">
        <v>452</v>
      </c>
      <c r="B456" s="3" t="s">
        <v>748</v>
      </c>
      <c r="C456" s="5" t="s">
        <v>749</v>
      </c>
      <c r="D456" s="5" t="s">
        <v>750</v>
      </c>
      <c r="E456" s="11" t="s">
        <v>18</v>
      </c>
      <c r="F456" s="7">
        <v>0</v>
      </c>
      <c r="G456" s="144">
        <v>7</v>
      </c>
      <c r="H456" s="7">
        <v>3.5</v>
      </c>
      <c r="I456" s="8">
        <f t="shared" si="28"/>
        <v>24.5</v>
      </c>
      <c r="J456" s="8">
        <f t="shared" si="29"/>
        <v>1.7150000000000001</v>
      </c>
      <c r="K456" s="24">
        <f t="shared" ref="K456:K519" si="31">ROUNDUP(I456+J456,2)</f>
        <v>26.220000000000002</v>
      </c>
      <c r="L456" s="24">
        <f t="shared" si="30"/>
        <v>26.220000000000002</v>
      </c>
      <c r="M456" s="171"/>
    </row>
    <row r="457" spans="1:13" ht="24" customHeight="1" x14ac:dyDescent="0.4">
      <c r="A457" s="10">
        <v>453</v>
      </c>
      <c r="B457" s="3" t="s">
        <v>745</v>
      </c>
      <c r="C457" s="5" t="s">
        <v>746</v>
      </c>
      <c r="D457" s="5" t="s">
        <v>747</v>
      </c>
      <c r="E457" s="11" t="s">
        <v>18</v>
      </c>
      <c r="F457" s="7">
        <v>0</v>
      </c>
      <c r="G457" s="144">
        <v>2</v>
      </c>
      <c r="H457" s="7">
        <v>3.5</v>
      </c>
      <c r="I457" s="8">
        <f t="shared" si="28"/>
        <v>7</v>
      </c>
      <c r="J457" s="8">
        <f t="shared" si="29"/>
        <v>0.49000000000000005</v>
      </c>
      <c r="K457" s="24">
        <f t="shared" si="31"/>
        <v>7.49</v>
      </c>
      <c r="L457" s="24">
        <f t="shared" si="30"/>
        <v>7.49</v>
      </c>
      <c r="M457" s="171"/>
    </row>
    <row r="458" spans="1:13" ht="24" customHeight="1" x14ac:dyDescent="0.4">
      <c r="A458" s="10">
        <v>454</v>
      </c>
      <c r="B458" s="3" t="s">
        <v>742</v>
      </c>
      <c r="C458" s="5" t="s">
        <v>743</v>
      </c>
      <c r="D458" s="5" t="s">
        <v>744</v>
      </c>
      <c r="E458" s="11" t="s">
        <v>18</v>
      </c>
      <c r="F458" s="7">
        <v>0</v>
      </c>
      <c r="G458" s="144">
        <v>9</v>
      </c>
      <c r="H458" s="7">
        <v>3.5</v>
      </c>
      <c r="I458" s="8">
        <f t="shared" si="28"/>
        <v>31.5</v>
      </c>
      <c r="J458" s="8">
        <f t="shared" si="29"/>
        <v>2.2050000000000001</v>
      </c>
      <c r="K458" s="24">
        <f t="shared" si="31"/>
        <v>33.71</v>
      </c>
      <c r="L458" s="24">
        <f t="shared" si="30"/>
        <v>33.71</v>
      </c>
      <c r="M458" s="171"/>
    </row>
    <row r="459" spans="1:13" ht="24" customHeight="1" x14ac:dyDescent="0.4">
      <c r="A459" s="10">
        <v>455</v>
      </c>
      <c r="B459" s="3" t="s">
        <v>739</v>
      </c>
      <c r="C459" s="5" t="s">
        <v>740</v>
      </c>
      <c r="D459" s="5" t="s">
        <v>741</v>
      </c>
      <c r="E459" s="11" t="s">
        <v>3464</v>
      </c>
      <c r="F459" s="7">
        <v>385.75</v>
      </c>
      <c r="G459" s="144">
        <v>15</v>
      </c>
      <c r="H459" s="7">
        <v>3.5</v>
      </c>
      <c r="I459" s="8">
        <f t="shared" si="28"/>
        <v>52.5</v>
      </c>
      <c r="J459" s="8">
        <f t="shared" si="29"/>
        <v>3.6750000000000003</v>
      </c>
      <c r="K459" s="24">
        <f t="shared" si="31"/>
        <v>56.18</v>
      </c>
      <c r="L459" s="24">
        <f t="shared" si="30"/>
        <v>441.93</v>
      </c>
      <c r="M459" s="171"/>
    </row>
    <row r="460" spans="1:13" ht="24" customHeight="1" x14ac:dyDescent="0.4">
      <c r="A460" s="10">
        <v>456</v>
      </c>
      <c r="B460" s="3" t="s">
        <v>735</v>
      </c>
      <c r="C460" s="5" t="s">
        <v>2188</v>
      </c>
      <c r="D460" s="5" t="s">
        <v>736</v>
      </c>
      <c r="E460" s="11" t="s">
        <v>18</v>
      </c>
      <c r="F460" s="7">
        <v>0</v>
      </c>
      <c r="G460" s="144">
        <v>50</v>
      </c>
      <c r="H460" s="7">
        <v>3.5</v>
      </c>
      <c r="I460" s="8">
        <f t="shared" si="28"/>
        <v>175</v>
      </c>
      <c r="J460" s="8">
        <f t="shared" si="29"/>
        <v>12.250000000000002</v>
      </c>
      <c r="K460" s="24">
        <f t="shared" si="31"/>
        <v>187.25</v>
      </c>
      <c r="L460" s="24">
        <f t="shared" si="30"/>
        <v>187.25</v>
      </c>
      <c r="M460" s="171"/>
    </row>
    <row r="461" spans="1:13" ht="24" customHeight="1" x14ac:dyDescent="0.4">
      <c r="A461" s="10">
        <v>457</v>
      </c>
      <c r="B461" s="3" t="s">
        <v>732</v>
      </c>
      <c r="C461" s="5" t="s">
        <v>733</v>
      </c>
      <c r="D461" s="5" t="s">
        <v>734</v>
      </c>
      <c r="E461" s="11" t="s">
        <v>3472</v>
      </c>
      <c r="F461" s="7">
        <v>756.51</v>
      </c>
      <c r="G461" s="144">
        <v>46</v>
      </c>
      <c r="H461" s="7">
        <v>3.5</v>
      </c>
      <c r="I461" s="8">
        <f t="shared" si="28"/>
        <v>161</v>
      </c>
      <c r="J461" s="8">
        <f t="shared" si="29"/>
        <v>11.270000000000001</v>
      </c>
      <c r="K461" s="24">
        <f t="shared" si="31"/>
        <v>172.27</v>
      </c>
      <c r="L461" s="24">
        <f t="shared" si="30"/>
        <v>928.78</v>
      </c>
      <c r="M461" s="171"/>
    </row>
    <row r="462" spans="1:13" ht="24" customHeight="1" x14ac:dyDescent="0.4">
      <c r="A462" s="10">
        <v>458</v>
      </c>
      <c r="B462" s="3" t="s">
        <v>729</v>
      </c>
      <c r="C462" s="5" t="s">
        <v>730</v>
      </c>
      <c r="D462" s="5" t="s">
        <v>731</v>
      </c>
      <c r="E462" s="11" t="s">
        <v>3465</v>
      </c>
      <c r="F462" s="7">
        <v>22.47</v>
      </c>
      <c r="G462" s="144">
        <v>6</v>
      </c>
      <c r="H462" s="7">
        <v>3.5</v>
      </c>
      <c r="I462" s="8">
        <f t="shared" si="28"/>
        <v>21</v>
      </c>
      <c r="J462" s="8">
        <f t="shared" si="29"/>
        <v>1.4700000000000002</v>
      </c>
      <c r="K462" s="24">
        <f t="shared" si="31"/>
        <v>22.47</v>
      </c>
      <c r="L462" s="24">
        <f t="shared" si="30"/>
        <v>44.94</v>
      </c>
      <c r="M462" s="171"/>
    </row>
    <row r="463" spans="1:13" ht="24" customHeight="1" x14ac:dyDescent="0.4">
      <c r="A463" s="10">
        <v>459</v>
      </c>
      <c r="B463" s="3" t="s">
        <v>727</v>
      </c>
      <c r="C463" s="5" t="s">
        <v>3581</v>
      </c>
      <c r="D463" s="5" t="s">
        <v>728</v>
      </c>
      <c r="E463" s="3" t="s">
        <v>18</v>
      </c>
      <c r="F463" s="7">
        <v>0</v>
      </c>
      <c r="G463" s="144">
        <v>31</v>
      </c>
      <c r="H463" s="7">
        <v>3.5</v>
      </c>
      <c r="I463" s="8">
        <f t="shared" si="28"/>
        <v>108.5</v>
      </c>
      <c r="J463" s="8">
        <f t="shared" si="29"/>
        <v>7.5950000000000006</v>
      </c>
      <c r="K463" s="24">
        <f t="shared" si="31"/>
        <v>116.10000000000001</v>
      </c>
      <c r="L463" s="24">
        <f t="shared" si="30"/>
        <v>116.10000000000001</v>
      </c>
      <c r="M463" s="171"/>
    </row>
    <row r="464" spans="1:13" ht="24" customHeight="1" x14ac:dyDescent="0.4">
      <c r="A464" s="10">
        <v>460</v>
      </c>
      <c r="B464" s="3" t="s">
        <v>724</v>
      </c>
      <c r="C464" s="5" t="s">
        <v>725</v>
      </c>
      <c r="D464" s="5" t="s">
        <v>726</v>
      </c>
      <c r="E464" s="11" t="s">
        <v>18</v>
      </c>
      <c r="F464" s="7">
        <v>0</v>
      </c>
      <c r="G464" s="144">
        <v>4</v>
      </c>
      <c r="H464" s="7">
        <v>3.5</v>
      </c>
      <c r="I464" s="8">
        <f t="shared" si="28"/>
        <v>14</v>
      </c>
      <c r="J464" s="8">
        <f t="shared" si="29"/>
        <v>0.98000000000000009</v>
      </c>
      <c r="K464" s="24">
        <f t="shared" si="31"/>
        <v>14.98</v>
      </c>
      <c r="L464" s="24">
        <f t="shared" si="30"/>
        <v>14.98</v>
      </c>
      <c r="M464" s="171"/>
    </row>
    <row r="465" spans="1:13" ht="24" customHeight="1" x14ac:dyDescent="0.4">
      <c r="A465" s="10">
        <v>461</v>
      </c>
      <c r="B465" s="3" t="s">
        <v>721</v>
      </c>
      <c r="C465" s="5" t="s">
        <v>722</v>
      </c>
      <c r="D465" s="5" t="s">
        <v>723</v>
      </c>
      <c r="E465" s="3" t="s">
        <v>3465</v>
      </c>
      <c r="F465" s="7">
        <v>239.68</v>
      </c>
      <c r="G465" s="144">
        <v>63</v>
      </c>
      <c r="H465" s="7">
        <v>3.5</v>
      </c>
      <c r="I465" s="8">
        <f t="shared" si="28"/>
        <v>220.5</v>
      </c>
      <c r="J465" s="8">
        <f t="shared" si="29"/>
        <v>15.435000000000002</v>
      </c>
      <c r="K465" s="24">
        <f t="shared" si="31"/>
        <v>235.94</v>
      </c>
      <c r="L465" s="24">
        <f t="shared" si="30"/>
        <v>475.62</v>
      </c>
      <c r="M465" s="171"/>
    </row>
    <row r="466" spans="1:13" ht="24" customHeight="1" x14ac:dyDescent="0.4">
      <c r="A466" s="10">
        <v>462</v>
      </c>
      <c r="B466" s="3" t="s">
        <v>3582</v>
      </c>
      <c r="C466" s="5" t="s">
        <v>3583</v>
      </c>
      <c r="D466" s="5" t="s">
        <v>3584</v>
      </c>
      <c r="E466" s="3" t="s">
        <v>18</v>
      </c>
      <c r="F466" s="7">
        <v>0</v>
      </c>
      <c r="G466" s="144">
        <v>5</v>
      </c>
      <c r="H466" s="7">
        <v>3.5</v>
      </c>
      <c r="I466" s="8">
        <f t="shared" si="28"/>
        <v>17.5</v>
      </c>
      <c r="J466" s="8">
        <f t="shared" si="29"/>
        <v>1.2250000000000001</v>
      </c>
      <c r="K466" s="24">
        <f t="shared" si="31"/>
        <v>18.73</v>
      </c>
      <c r="L466" s="24">
        <f t="shared" si="30"/>
        <v>18.73</v>
      </c>
      <c r="M466" s="171"/>
    </row>
    <row r="467" spans="1:13" ht="24" customHeight="1" x14ac:dyDescent="0.4">
      <c r="A467" s="10">
        <v>463</v>
      </c>
      <c r="B467" s="3" t="s">
        <v>718</v>
      </c>
      <c r="C467" s="5" t="s">
        <v>719</v>
      </c>
      <c r="D467" s="5" t="s">
        <v>720</v>
      </c>
      <c r="E467" s="3" t="s">
        <v>3465</v>
      </c>
      <c r="F467" s="7">
        <v>59.92</v>
      </c>
      <c r="G467" s="144">
        <v>18</v>
      </c>
      <c r="H467" s="7">
        <v>3.5</v>
      </c>
      <c r="I467" s="8">
        <f t="shared" si="28"/>
        <v>63</v>
      </c>
      <c r="J467" s="8">
        <f t="shared" si="29"/>
        <v>4.41</v>
      </c>
      <c r="K467" s="24">
        <f t="shared" si="31"/>
        <v>67.41</v>
      </c>
      <c r="L467" s="24">
        <f t="shared" si="30"/>
        <v>127.33</v>
      </c>
      <c r="M467" s="171"/>
    </row>
    <row r="468" spans="1:13" ht="24" customHeight="1" x14ac:dyDescent="0.4">
      <c r="A468" s="10">
        <v>464</v>
      </c>
      <c r="B468" s="3" t="s">
        <v>715</v>
      </c>
      <c r="C468" s="5" t="s">
        <v>716</v>
      </c>
      <c r="D468" s="5" t="s">
        <v>717</v>
      </c>
      <c r="E468" s="11" t="s">
        <v>18</v>
      </c>
      <c r="F468" s="7">
        <v>0</v>
      </c>
      <c r="G468" s="144">
        <v>27</v>
      </c>
      <c r="H468" s="7">
        <v>3.5</v>
      </c>
      <c r="I468" s="8">
        <f t="shared" si="28"/>
        <v>94.5</v>
      </c>
      <c r="J468" s="8">
        <f t="shared" si="29"/>
        <v>6.6150000000000002</v>
      </c>
      <c r="K468" s="24">
        <f t="shared" si="31"/>
        <v>101.12</v>
      </c>
      <c r="L468" s="24">
        <f t="shared" si="30"/>
        <v>101.12</v>
      </c>
      <c r="M468" s="171"/>
    </row>
    <row r="469" spans="1:13" ht="24" customHeight="1" x14ac:dyDescent="0.4">
      <c r="A469" s="10">
        <v>465</v>
      </c>
      <c r="B469" s="3" t="s">
        <v>2259</v>
      </c>
      <c r="C469" s="5" t="s">
        <v>2261</v>
      </c>
      <c r="D469" s="5" t="s">
        <v>2290</v>
      </c>
      <c r="E469" s="3" t="s">
        <v>18</v>
      </c>
      <c r="F469" s="7">
        <v>0</v>
      </c>
      <c r="G469" s="144">
        <v>41</v>
      </c>
      <c r="H469" s="7">
        <v>3.5</v>
      </c>
      <c r="I469" s="8">
        <f t="shared" si="28"/>
        <v>143.5</v>
      </c>
      <c r="J469" s="8">
        <f t="shared" si="29"/>
        <v>10.045000000000002</v>
      </c>
      <c r="K469" s="24">
        <f t="shared" si="31"/>
        <v>153.54999999999998</v>
      </c>
      <c r="L469" s="24">
        <f t="shared" si="30"/>
        <v>153.54999999999998</v>
      </c>
      <c r="M469" s="171"/>
    </row>
    <row r="470" spans="1:13" ht="24" customHeight="1" x14ac:dyDescent="0.4">
      <c r="A470" s="10">
        <v>466</v>
      </c>
      <c r="B470" s="3" t="s">
        <v>712</v>
      </c>
      <c r="C470" s="5" t="s">
        <v>713</v>
      </c>
      <c r="D470" s="5" t="s">
        <v>714</v>
      </c>
      <c r="E470" s="11" t="s">
        <v>3465</v>
      </c>
      <c r="F470" s="7">
        <v>3.75</v>
      </c>
      <c r="G470" s="144">
        <v>5</v>
      </c>
      <c r="H470" s="7">
        <v>3.5</v>
      </c>
      <c r="I470" s="8">
        <f t="shared" si="28"/>
        <v>17.5</v>
      </c>
      <c r="J470" s="8">
        <f t="shared" si="29"/>
        <v>1.2250000000000001</v>
      </c>
      <c r="K470" s="24">
        <f t="shared" si="31"/>
        <v>18.73</v>
      </c>
      <c r="L470" s="24">
        <f t="shared" si="30"/>
        <v>22.48</v>
      </c>
      <c r="M470" s="171"/>
    </row>
    <row r="471" spans="1:13" ht="24" customHeight="1" x14ac:dyDescent="0.4">
      <c r="A471" s="10">
        <v>467</v>
      </c>
      <c r="B471" s="3" t="s">
        <v>2417</v>
      </c>
      <c r="C471" s="5" t="s">
        <v>2738</v>
      </c>
      <c r="D471" s="5" t="s">
        <v>2739</v>
      </c>
      <c r="E471" s="3" t="s">
        <v>18</v>
      </c>
      <c r="F471" s="7">
        <v>0</v>
      </c>
      <c r="G471" s="144">
        <v>86</v>
      </c>
      <c r="H471" s="7">
        <v>3.5</v>
      </c>
      <c r="I471" s="8">
        <f t="shared" si="28"/>
        <v>301</v>
      </c>
      <c r="J471" s="8">
        <f t="shared" si="29"/>
        <v>21.07</v>
      </c>
      <c r="K471" s="24">
        <f t="shared" si="31"/>
        <v>322.07</v>
      </c>
      <c r="L471" s="24">
        <f t="shared" si="30"/>
        <v>322.07</v>
      </c>
      <c r="M471" s="171"/>
    </row>
    <row r="472" spans="1:13" ht="24" customHeight="1" x14ac:dyDescent="0.4">
      <c r="A472" s="10">
        <v>468</v>
      </c>
      <c r="B472" s="3" t="s">
        <v>709</v>
      </c>
      <c r="C472" s="5" t="s">
        <v>710</v>
      </c>
      <c r="D472" s="5" t="s">
        <v>711</v>
      </c>
      <c r="E472" s="11" t="s">
        <v>3464</v>
      </c>
      <c r="F472" s="7">
        <v>1179.69</v>
      </c>
      <c r="G472" s="144">
        <v>44</v>
      </c>
      <c r="H472" s="7">
        <v>3.5</v>
      </c>
      <c r="I472" s="8">
        <f t="shared" si="28"/>
        <v>154</v>
      </c>
      <c r="J472" s="8">
        <f t="shared" si="29"/>
        <v>10.780000000000001</v>
      </c>
      <c r="K472" s="24">
        <f t="shared" si="31"/>
        <v>164.78</v>
      </c>
      <c r="L472" s="24">
        <f t="shared" si="30"/>
        <v>1344.47</v>
      </c>
      <c r="M472" s="171"/>
    </row>
    <row r="473" spans="1:13" ht="24" customHeight="1" x14ac:dyDescent="0.4">
      <c r="A473" s="172">
        <v>469</v>
      </c>
      <c r="B473" s="3" t="s">
        <v>3878</v>
      </c>
      <c r="C473" s="5" t="s">
        <v>708</v>
      </c>
      <c r="D473" s="5" t="s">
        <v>3879</v>
      </c>
      <c r="E473" s="3" t="s">
        <v>18</v>
      </c>
      <c r="F473" s="7">
        <v>0</v>
      </c>
      <c r="G473" s="144">
        <v>0</v>
      </c>
      <c r="H473" s="7">
        <v>3.5</v>
      </c>
      <c r="I473" s="8">
        <f t="shared" si="28"/>
        <v>0</v>
      </c>
      <c r="J473" s="8">
        <f t="shared" si="29"/>
        <v>0</v>
      </c>
      <c r="K473" s="24">
        <f t="shared" si="31"/>
        <v>0</v>
      </c>
      <c r="L473" s="24">
        <f t="shared" si="30"/>
        <v>0</v>
      </c>
      <c r="M473" s="171"/>
    </row>
    <row r="474" spans="1:13" ht="24" customHeight="1" x14ac:dyDescent="0.4">
      <c r="A474" s="10">
        <v>470</v>
      </c>
      <c r="B474" s="3" t="s">
        <v>456</v>
      </c>
      <c r="C474" s="5" t="s">
        <v>457</v>
      </c>
      <c r="D474" s="5" t="s">
        <v>458</v>
      </c>
      <c r="E474" s="3" t="s">
        <v>3073</v>
      </c>
      <c r="F474" s="7">
        <v>82.4</v>
      </c>
      <c r="G474" s="144">
        <v>1</v>
      </c>
      <c r="H474" s="7">
        <v>3.5</v>
      </c>
      <c r="I474" s="8">
        <f t="shared" si="28"/>
        <v>3.5</v>
      </c>
      <c r="J474" s="8">
        <f t="shared" si="29"/>
        <v>0.24500000000000002</v>
      </c>
      <c r="K474" s="24">
        <f t="shared" si="31"/>
        <v>3.75</v>
      </c>
      <c r="L474" s="24">
        <f t="shared" si="30"/>
        <v>86.15</v>
      </c>
      <c r="M474" s="171"/>
    </row>
    <row r="475" spans="1:13" ht="24" customHeight="1" x14ac:dyDescent="0.4">
      <c r="A475" s="10">
        <v>471</v>
      </c>
      <c r="B475" s="3" t="s">
        <v>500</v>
      </c>
      <c r="C475" s="5" t="s">
        <v>501</v>
      </c>
      <c r="D475" s="5" t="s">
        <v>502</v>
      </c>
      <c r="E475" s="3" t="s">
        <v>3464</v>
      </c>
      <c r="F475" s="7">
        <v>490.61</v>
      </c>
      <c r="G475" s="144">
        <v>11</v>
      </c>
      <c r="H475" s="7">
        <v>3.5</v>
      </c>
      <c r="I475" s="8">
        <f t="shared" si="28"/>
        <v>38.5</v>
      </c>
      <c r="J475" s="8">
        <f t="shared" si="29"/>
        <v>2.6950000000000003</v>
      </c>
      <c r="K475" s="24">
        <f t="shared" si="31"/>
        <v>41.199999999999996</v>
      </c>
      <c r="L475" s="24">
        <f t="shared" si="30"/>
        <v>531.81000000000006</v>
      </c>
      <c r="M475" s="171"/>
    </row>
    <row r="476" spans="1:13" ht="24" customHeight="1" x14ac:dyDescent="0.4">
      <c r="A476" s="10">
        <v>472</v>
      </c>
      <c r="B476" s="3" t="s">
        <v>378</v>
      </c>
      <c r="C476" s="5" t="s">
        <v>379</v>
      </c>
      <c r="D476" s="5" t="s">
        <v>380</v>
      </c>
      <c r="E476" s="3" t="s">
        <v>3471</v>
      </c>
      <c r="F476" s="7">
        <v>217.22</v>
      </c>
      <c r="G476" s="144">
        <v>27</v>
      </c>
      <c r="H476" s="7">
        <v>3.5</v>
      </c>
      <c r="I476" s="8">
        <f t="shared" si="28"/>
        <v>94.5</v>
      </c>
      <c r="J476" s="8">
        <f t="shared" si="29"/>
        <v>6.6150000000000002</v>
      </c>
      <c r="K476" s="24">
        <f t="shared" si="31"/>
        <v>101.12</v>
      </c>
      <c r="L476" s="24">
        <f t="shared" si="30"/>
        <v>318.34000000000003</v>
      </c>
      <c r="M476" s="171"/>
    </row>
    <row r="477" spans="1:13" ht="24" customHeight="1" x14ac:dyDescent="0.4">
      <c r="A477" s="10">
        <v>473</v>
      </c>
      <c r="B477" s="3" t="s">
        <v>376</v>
      </c>
      <c r="C477" s="5" t="s">
        <v>374</v>
      </c>
      <c r="D477" s="5" t="s">
        <v>377</v>
      </c>
      <c r="E477" s="3" t="s">
        <v>3464</v>
      </c>
      <c r="F477" s="7">
        <v>318.33999999999997</v>
      </c>
      <c r="G477" s="144">
        <v>8</v>
      </c>
      <c r="H477" s="7">
        <v>3.5</v>
      </c>
      <c r="I477" s="8">
        <f t="shared" si="28"/>
        <v>28</v>
      </c>
      <c r="J477" s="8">
        <f t="shared" si="29"/>
        <v>1.9600000000000002</v>
      </c>
      <c r="K477" s="24">
        <f t="shared" si="31"/>
        <v>29.96</v>
      </c>
      <c r="L477" s="24">
        <f t="shared" si="30"/>
        <v>348.29999999999995</v>
      </c>
      <c r="M477" s="171"/>
    </row>
    <row r="478" spans="1:13" ht="24" customHeight="1" x14ac:dyDescent="0.4">
      <c r="A478" s="10">
        <v>474</v>
      </c>
      <c r="B478" s="3" t="s">
        <v>373</v>
      </c>
      <c r="C478" s="5" t="s">
        <v>374</v>
      </c>
      <c r="D478" s="5" t="s">
        <v>375</v>
      </c>
      <c r="E478" s="3" t="s">
        <v>3464</v>
      </c>
      <c r="F478" s="7">
        <v>41.21</v>
      </c>
      <c r="G478" s="144">
        <v>7</v>
      </c>
      <c r="H478" s="7">
        <v>3.5</v>
      </c>
      <c r="I478" s="8">
        <f t="shared" si="28"/>
        <v>24.5</v>
      </c>
      <c r="J478" s="8">
        <f t="shared" si="29"/>
        <v>1.7150000000000001</v>
      </c>
      <c r="K478" s="24">
        <f t="shared" si="31"/>
        <v>26.220000000000002</v>
      </c>
      <c r="L478" s="24">
        <f t="shared" si="30"/>
        <v>67.430000000000007</v>
      </c>
      <c r="M478" s="171"/>
    </row>
    <row r="479" spans="1:13" ht="24" customHeight="1" x14ac:dyDescent="0.4">
      <c r="A479" s="172">
        <v>475</v>
      </c>
      <c r="B479" s="3" t="s">
        <v>3880</v>
      </c>
      <c r="C479" s="5" t="s">
        <v>3881</v>
      </c>
      <c r="D479" s="5" t="s">
        <v>3882</v>
      </c>
      <c r="E479" s="3" t="s">
        <v>18</v>
      </c>
      <c r="F479" s="7">
        <v>0</v>
      </c>
      <c r="G479" s="144">
        <v>0</v>
      </c>
      <c r="H479" s="7">
        <v>3.5</v>
      </c>
      <c r="I479" s="8">
        <f t="shared" si="28"/>
        <v>0</v>
      </c>
      <c r="J479" s="8">
        <f t="shared" si="29"/>
        <v>0</v>
      </c>
      <c r="K479" s="24">
        <f t="shared" si="31"/>
        <v>0</v>
      </c>
      <c r="L479" s="24">
        <f t="shared" si="30"/>
        <v>0</v>
      </c>
      <c r="M479" s="171"/>
    </row>
    <row r="480" spans="1:13" ht="24" customHeight="1" x14ac:dyDescent="0.4">
      <c r="A480" s="10">
        <v>476</v>
      </c>
      <c r="B480" s="3" t="s">
        <v>285</v>
      </c>
      <c r="C480" s="5" t="s">
        <v>286</v>
      </c>
      <c r="D480" s="5" t="s">
        <v>2272</v>
      </c>
      <c r="E480" s="3" t="s">
        <v>18</v>
      </c>
      <c r="F480" s="7">
        <v>0</v>
      </c>
      <c r="G480" s="144">
        <v>2304</v>
      </c>
      <c r="H480" s="7">
        <v>3.5</v>
      </c>
      <c r="I480" s="8">
        <f t="shared" si="28"/>
        <v>8064</v>
      </c>
      <c r="J480" s="8">
        <f t="shared" si="29"/>
        <v>564.48</v>
      </c>
      <c r="K480" s="24">
        <f t="shared" si="31"/>
        <v>8628.48</v>
      </c>
      <c r="L480" s="24">
        <f t="shared" si="30"/>
        <v>8628.48</v>
      </c>
      <c r="M480" s="171"/>
    </row>
    <row r="481" spans="1:13" ht="24" customHeight="1" x14ac:dyDescent="0.4">
      <c r="A481" s="10">
        <v>477</v>
      </c>
      <c r="B481" s="3" t="s">
        <v>287</v>
      </c>
      <c r="C481" s="5" t="s">
        <v>288</v>
      </c>
      <c r="D481" s="5" t="s">
        <v>2272</v>
      </c>
      <c r="E481" s="3" t="s">
        <v>18</v>
      </c>
      <c r="F481" s="7">
        <v>0</v>
      </c>
      <c r="G481" s="144">
        <v>8</v>
      </c>
      <c r="H481" s="7">
        <v>3.5</v>
      </c>
      <c r="I481" s="8">
        <f t="shared" si="28"/>
        <v>28</v>
      </c>
      <c r="J481" s="8">
        <f t="shared" si="29"/>
        <v>1.9600000000000002</v>
      </c>
      <c r="K481" s="24">
        <f t="shared" si="31"/>
        <v>29.96</v>
      </c>
      <c r="L481" s="24">
        <f t="shared" si="30"/>
        <v>29.96</v>
      </c>
      <c r="M481" s="171"/>
    </row>
    <row r="482" spans="1:13" ht="24" customHeight="1" x14ac:dyDescent="0.4">
      <c r="A482" s="10">
        <v>478</v>
      </c>
      <c r="B482" s="3" t="s">
        <v>363</v>
      </c>
      <c r="C482" s="5" t="s">
        <v>364</v>
      </c>
      <c r="D482" s="5" t="s">
        <v>2272</v>
      </c>
      <c r="E482" s="3" t="s">
        <v>18</v>
      </c>
      <c r="F482" s="7">
        <v>0</v>
      </c>
      <c r="G482" s="144">
        <v>11</v>
      </c>
      <c r="H482" s="7">
        <v>3.5</v>
      </c>
      <c r="I482" s="8">
        <f t="shared" si="28"/>
        <v>38.5</v>
      </c>
      <c r="J482" s="8">
        <f t="shared" si="29"/>
        <v>2.6950000000000003</v>
      </c>
      <c r="K482" s="24">
        <f t="shared" si="31"/>
        <v>41.199999999999996</v>
      </c>
      <c r="L482" s="24">
        <f t="shared" si="30"/>
        <v>41.199999999999996</v>
      </c>
      <c r="M482" s="171"/>
    </row>
    <row r="483" spans="1:13" ht="24" customHeight="1" x14ac:dyDescent="0.4">
      <c r="A483" s="10">
        <v>479</v>
      </c>
      <c r="B483" s="3" t="s">
        <v>366</v>
      </c>
      <c r="C483" s="5" t="s">
        <v>286</v>
      </c>
      <c r="D483" s="5" t="s">
        <v>2272</v>
      </c>
      <c r="E483" s="3" t="s">
        <v>18</v>
      </c>
      <c r="F483" s="7">
        <v>0</v>
      </c>
      <c r="G483" s="144">
        <v>108</v>
      </c>
      <c r="H483" s="7">
        <v>3.5</v>
      </c>
      <c r="I483" s="8">
        <f t="shared" si="28"/>
        <v>378</v>
      </c>
      <c r="J483" s="8">
        <f t="shared" si="29"/>
        <v>26.46</v>
      </c>
      <c r="K483" s="24">
        <f t="shared" si="31"/>
        <v>404.46</v>
      </c>
      <c r="L483" s="24">
        <f t="shared" si="30"/>
        <v>404.46</v>
      </c>
      <c r="M483" s="171"/>
    </row>
    <row r="484" spans="1:13" ht="24" customHeight="1" x14ac:dyDescent="0.4">
      <c r="A484" s="10">
        <v>480</v>
      </c>
      <c r="B484" s="3" t="s">
        <v>951</v>
      </c>
      <c r="C484" s="5" t="s">
        <v>952</v>
      </c>
      <c r="D484" s="5" t="s">
        <v>2272</v>
      </c>
      <c r="E484" s="3" t="s">
        <v>3464</v>
      </c>
      <c r="F484" s="7">
        <v>808.92</v>
      </c>
      <c r="G484" s="144">
        <v>31</v>
      </c>
      <c r="H484" s="7">
        <v>3.5</v>
      </c>
      <c r="I484" s="8">
        <f t="shared" si="28"/>
        <v>108.5</v>
      </c>
      <c r="J484" s="8">
        <f t="shared" si="29"/>
        <v>7.5950000000000006</v>
      </c>
      <c r="K484" s="24">
        <f t="shared" si="31"/>
        <v>116.10000000000001</v>
      </c>
      <c r="L484" s="24">
        <f t="shared" si="30"/>
        <v>925.02</v>
      </c>
      <c r="M484" s="171"/>
    </row>
    <row r="485" spans="1:13" ht="24" customHeight="1" x14ac:dyDescent="0.4">
      <c r="A485" s="10">
        <v>481</v>
      </c>
      <c r="B485" s="3" t="s">
        <v>960</v>
      </c>
      <c r="C485" s="5" t="s">
        <v>3585</v>
      </c>
      <c r="D485" s="5" t="s">
        <v>2272</v>
      </c>
      <c r="E485" s="11" t="s">
        <v>3464</v>
      </c>
      <c r="F485" s="7">
        <v>1333.24</v>
      </c>
      <c r="G485" s="144">
        <v>33</v>
      </c>
      <c r="H485" s="7">
        <v>3.5</v>
      </c>
      <c r="I485" s="8">
        <f t="shared" si="28"/>
        <v>115.5</v>
      </c>
      <c r="J485" s="8">
        <f t="shared" si="29"/>
        <v>8.0850000000000009</v>
      </c>
      <c r="K485" s="24">
        <f t="shared" si="31"/>
        <v>123.59</v>
      </c>
      <c r="L485" s="24">
        <f t="shared" si="30"/>
        <v>1456.83</v>
      </c>
      <c r="M485" s="171"/>
    </row>
    <row r="486" spans="1:13" ht="24" customHeight="1" x14ac:dyDescent="0.4">
      <c r="A486" s="10">
        <v>482</v>
      </c>
      <c r="B486" s="3" t="s">
        <v>961</v>
      </c>
      <c r="C486" s="5" t="s">
        <v>3586</v>
      </c>
      <c r="D486" s="5" t="s">
        <v>2272</v>
      </c>
      <c r="E486" s="3" t="s">
        <v>3464</v>
      </c>
      <c r="F486" s="7">
        <v>325.83</v>
      </c>
      <c r="G486" s="144">
        <v>83</v>
      </c>
      <c r="H486" s="7">
        <v>3.5</v>
      </c>
      <c r="I486" s="8">
        <f t="shared" si="28"/>
        <v>290.5</v>
      </c>
      <c r="J486" s="8">
        <f t="shared" si="29"/>
        <v>20.335000000000001</v>
      </c>
      <c r="K486" s="24">
        <f t="shared" si="31"/>
        <v>310.83999999999997</v>
      </c>
      <c r="L486" s="24">
        <f t="shared" si="30"/>
        <v>636.66999999999996</v>
      </c>
      <c r="M486" s="171"/>
    </row>
    <row r="487" spans="1:13" ht="24" customHeight="1" x14ac:dyDescent="0.4">
      <c r="A487" s="10">
        <v>483</v>
      </c>
      <c r="B487" s="3" t="s">
        <v>989</v>
      </c>
      <c r="C487" s="5" t="s">
        <v>3587</v>
      </c>
      <c r="D487" s="5" t="s">
        <v>2272</v>
      </c>
      <c r="E487" s="3" t="s">
        <v>3464</v>
      </c>
      <c r="F487" s="7">
        <v>520.57000000000005</v>
      </c>
      <c r="G487" s="144">
        <v>21</v>
      </c>
      <c r="H487" s="7">
        <v>3.5</v>
      </c>
      <c r="I487" s="8">
        <f t="shared" si="28"/>
        <v>73.5</v>
      </c>
      <c r="J487" s="8">
        <f t="shared" si="29"/>
        <v>5.1450000000000005</v>
      </c>
      <c r="K487" s="24">
        <f t="shared" si="31"/>
        <v>78.650000000000006</v>
      </c>
      <c r="L487" s="24">
        <f t="shared" si="30"/>
        <v>599.22</v>
      </c>
      <c r="M487" s="171"/>
    </row>
    <row r="488" spans="1:13" ht="24" customHeight="1" x14ac:dyDescent="0.4">
      <c r="A488" s="10">
        <v>484</v>
      </c>
      <c r="B488" s="3" t="s">
        <v>365</v>
      </c>
      <c r="C488" s="5" t="s">
        <v>275</v>
      </c>
      <c r="D488" s="5" t="s">
        <v>2273</v>
      </c>
      <c r="E488" s="3" t="s">
        <v>18</v>
      </c>
      <c r="F488" s="7">
        <v>0</v>
      </c>
      <c r="G488" s="144">
        <v>40</v>
      </c>
      <c r="H488" s="7">
        <v>3.5</v>
      </c>
      <c r="I488" s="8">
        <f t="shared" si="28"/>
        <v>140</v>
      </c>
      <c r="J488" s="8">
        <f t="shared" si="29"/>
        <v>9.8000000000000007</v>
      </c>
      <c r="K488" s="24">
        <f t="shared" si="31"/>
        <v>149.80000000000001</v>
      </c>
      <c r="L488" s="24">
        <f t="shared" si="30"/>
        <v>149.80000000000001</v>
      </c>
      <c r="M488" s="171"/>
    </row>
    <row r="489" spans="1:13" ht="24" customHeight="1" x14ac:dyDescent="0.4">
      <c r="A489" s="10">
        <v>485</v>
      </c>
      <c r="B489" s="3" t="s">
        <v>283</v>
      </c>
      <c r="C489" s="5" t="s">
        <v>284</v>
      </c>
      <c r="D489" s="5" t="s">
        <v>2271</v>
      </c>
      <c r="E489" s="3" t="s">
        <v>18</v>
      </c>
      <c r="F489" s="7">
        <v>0</v>
      </c>
      <c r="G489" s="144">
        <v>422</v>
      </c>
      <c r="H489" s="7">
        <v>3.5</v>
      </c>
      <c r="I489" s="8">
        <f t="shared" si="28"/>
        <v>1477</v>
      </c>
      <c r="J489" s="8">
        <f t="shared" si="29"/>
        <v>103.39000000000001</v>
      </c>
      <c r="K489" s="24">
        <f t="shared" si="31"/>
        <v>1580.39</v>
      </c>
      <c r="L489" s="24">
        <f t="shared" si="30"/>
        <v>1580.39</v>
      </c>
      <c r="M489" s="171"/>
    </row>
    <row r="490" spans="1:13" ht="24" customHeight="1" x14ac:dyDescent="0.4">
      <c r="A490" s="10">
        <v>486</v>
      </c>
      <c r="B490" s="3" t="s">
        <v>949</v>
      </c>
      <c r="C490" s="5" t="s">
        <v>792</v>
      </c>
      <c r="D490" s="5" t="s">
        <v>950</v>
      </c>
      <c r="E490" s="3" t="s">
        <v>3464</v>
      </c>
      <c r="F490" s="7">
        <v>958.74</v>
      </c>
      <c r="G490" s="144">
        <v>32</v>
      </c>
      <c r="H490" s="7">
        <v>3.5</v>
      </c>
      <c r="I490" s="8">
        <f t="shared" si="28"/>
        <v>112</v>
      </c>
      <c r="J490" s="8">
        <f t="shared" si="29"/>
        <v>7.8400000000000007</v>
      </c>
      <c r="K490" s="24">
        <f t="shared" si="31"/>
        <v>119.84</v>
      </c>
      <c r="L490" s="24">
        <f t="shared" si="30"/>
        <v>1078.58</v>
      </c>
      <c r="M490" s="171"/>
    </row>
    <row r="491" spans="1:13" ht="24" customHeight="1" x14ac:dyDescent="0.4">
      <c r="A491" s="10">
        <v>487</v>
      </c>
      <c r="B491" s="3" t="s">
        <v>1196</v>
      </c>
      <c r="C491" s="5" t="s">
        <v>1197</v>
      </c>
      <c r="D491" s="5" t="s">
        <v>1198</v>
      </c>
      <c r="E491" s="3" t="s">
        <v>18</v>
      </c>
      <c r="F491" s="7">
        <v>0</v>
      </c>
      <c r="G491" s="144">
        <v>19</v>
      </c>
      <c r="H491" s="7">
        <v>3.5</v>
      </c>
      <c r="I491" s="8">
        <f t="shared" si="28"/>
        <v>66.5</v>
      </c>
      <c r="J491" s="8">
        <f t="shared" si="29"/>
        <v>4.6550000000000002</v>
      </c>
      <c r="K491" s="24">
        <f t="shared" si="31"/>
        <v>71.160000000000011</v>
      </c>
      <c r="L491" s="24">
        <f t="shared" si="30"/>
        <v>71.160000000000011</v>
      </c>
      <c r="M491" s="171"/>
    </row>
    <row r="492" spans="1:13" ht="24" customHeight="1" x14ac:dyDescent="0.4">
      <c r="A492" s="10">
        <v>488</v>
      </c>
      <c r="B492" s="3" t="s">
        <v>962</v>
      </c>
      <c r="C492" s="5" t="s">
        <v>3588</v>
      </c>
      <c r="D492" s="5" t="s">
        <v>963</v>
      </c>
      <c r="E492" s="3" t="s">
        <v>18</v>
      </c>
      <c r="F492" s="7">
        <v>0</v>
      </c>
      <c r="G492" s="144">
        <v>22</v>
      </c>
      <c r="H492" s="7">
        <v>3.5</v>
      </c>
      <c r="I492" s="8">
        <f t="shared" si="28"/>
        <v>77</v>
      </c>
      <c r="J492" s="8">
        <f t="shared" si="29"/>
        <v>5.3900000000000006</v>
      </c>
      <c r="K492" s="24">
        <f t="shared" si="31"/>
        <v>82.39</v>
      </c>
      <c r="L492" s="24">
        <f t="shared" si="30"/>
        <v>82.39</v>
      </c>
      <c r="M492" s="171"/>
    </row>
    <row r="493" spans="1:13" ht="24" customHeight="1" x14ac:dyDescent="0.4">
      <c r="A493" s="10">
        <v>489</v>
      </c>
      <c r="B493" s="3" t="s">
        <v>964</v>
      </c>
      <c r="C493" s="5" t="s">
        <v>699</v>
      </c>
      <c r="D493" s="5" t="s">
        <v>2243</v>
      </c>
      <c r="E493" s="3" t="s">
        <v>3464</v>
      </c>
      <c r="F493" s="7">
        <v>2254.5</v>
      </c>
      <c r="G493" s="144">
        <v>46</v>
      </c>
      <c r="H493" s="7">
        <v>3.5</v>
      </c>
      <c r="I493" s="8">
        <f t="shared" si="28"/>
        <v>161</v>
      </c>
      <c r="J493" s="8">
        <f t="shared" si="29"/>
        <v>11.270000000000001</v>
      </c>
      <c r="K493" s="24">
        <f t="shared" si="31"/>
        <v>172.27</v>
      </c>
      <c r="L493" s="24">
        <f t="shared" si="30"/>
        <v>2426.77</v>
      </c>
      <c r="M493" s="171"/>
    </row>
    <row r="494" spans="1:13" ht="24" customHeight="1" x14ac:dyDescent="0.4">
      <c r="A494" s="10">
        <v>490</v>
      </c>
      <c r="B494" s="3" t="s">
        <v>971</v>
      </c>
      <c r="C494" s="5" t="s">
        <v>972</v>
      </c>
      <c r="D494" s="5" t="s">
        <v>2295</v>
      </c>
      <c r="E494" s="3" t="s">
        <v>3464</v>
      </c>
      <c r="F494" s="7">
        <v>224.72</v>
      </c>
      <c r="G494" s="144">
        <v>17</v>
      </c>
      <c r="H494" s="7">
        <v>3.5</v>
      </c>
      <c r="I494" s="8">
        <f t="shared" si="28"/>
        <v>59.5</v>
      </c>
      <c r="J494" s="8">
        <f t="shared" si="29"/>
        <v>4.165</v>
      </c>
      <c r="K494" s="24">
        <f t="shared" si="31"/>
        <v>63.669999999999995</v>
      </c>
      <c r="L494" s="24">
        <f t="shared" si="30"/>
        <v>288.39</v>
      </c>
      <c r="M494" s="171"/>
    </row>
    <row r="495" spans="1:13" ht="24" customHeight="1" x14ac:dyDescent="0.4">
      <c r="A495" s="10">
        <v>491</v>
      </c>
      <c r="B495" s="3" t="s">
        <v>955</v>
      </c>
      <c r="C495" s="5" t="s">
        <v>3589</v>
      </c>
      <c r="D495" s="5" t="s">
        <v>956</v>
      </c>
      <c r="E495" s="3" t="s">
        <v>3464</v>
      </c>
      <c r="F495" s="7">
        <v>131.09</v>
      </c>
      <c r="G495" s="144">
        <v>4</v>
      </c>
      <c r="H495" s="7">
        <v>3.5</v>
      </c>
      <c r="I495" s="8">
        <f t="shared" si="28"/>
        <v>14</v>
      </c>
      <c r="J495" s="8">
        <f t="shared" si="29"/>
        <v>0.98000000000000009</v>
      </c>
      <c r="K495" s="24">
        <f t="shared" si="31"/>
        <v>14.98</v>
      </c>
      <c r="L495" s="24">
        <f t="shared" si="30"/>
        <v>146.07</v>
      </c>
      <c r="M495" s="171"/>
    </row>
    <row r="496" spans="1:13" ht="24" customHeight="1" x14ac:dyDescent="0.4">
      <c r="A496" s="10">
        <v>492</v>
      </c>
      <c r="B496" s="3" t="s">
        <v>990</v>
      </c>
      <c r="C496" s="5" t="s">
        <v>991</v>
      </c>
      <c r="D496" s="5" t="s">
        <v>2296</v>
      </c>
      <c r="E496" s="3" t="s">
        <v>3465</v>
      </c>
      <c r="F496" s="7">
        <v>22.47</v>
      </c>
      <c r="G496" s="144">
        <v>9</v>
      </c>
      <c r="H496" s="7">
        <v>3.5</v>
      </c>
      <c r="I496" s="8">
        <f t="shared" si="28"/>
        <v>31.5</v>
      </c>
      <c r="J496" s="8">
        <f t="shared" si="29"/>
        <v>2.2050000000000001</v>
      </c>
      <c r="K496" s="24">
        <f t="shared" si="31"/>
        <v>33.71</v>
      </c>
      <c r="L496" s="24">
        <f t="shared" si="30"/>
        <v>56.18</v>
      </c>
      <c r="M496" s="171"/>
    </row>
    <row r="497" spans="1:13" ht="24" customHeight="1" x14ac:dyDescent="0.4">
      <c r="A497" s="10">
        <v>493</v>
      </c>
      <c r="B497" s="3" t="s">
        <v>973</v>
      </c>
      <c r="C497" s="5" t="s">
        <v>974</v>
      </c>
      <c r="D497" s="5" t="s">
        <v>975</v>
      </c>
      <c r="E497" s="3" t="s">
        <v>3464</v>
      </c>
      <c r="F497" s="7">
        <v>202.25</v>
      </c>
      <c r="G497" s="144">
        <v>10</v>
      </c>
      <c r="H497" s="7">
        <v>3.5</v>
      </c>
      <c r="I497" s="8">
        <f t="shared" si="28"/>
        <v>35</v>
      </c>
      <c r="J497" s="8">
        <f t="shared" si="29"/>
        <v>2.4500000000000002</v>
      </c>
      <c r="K497" s="24">
        <f t="shared" si="31"/>
        <v>37.450000000000003</v>
      </c>
      <c r="L497" s="24">
        <f t="shared" si="30"/>
        <v>239.7</v>
      </c>
      <c r="M497" s="171"/>
    </row>
    <row r="498" spans="1:13" ht="24" customHeight="1" x14ac:dyDescent="0.4">
      <c r="A498" s="10">
        <v>494</v>
      </c>
      <c r="B498" s="3" t="s">
        <v>976</v>
      </c>
      <c r="C498" s="5" t="s">
        <v>974</v>
      </c>
      <c r="D498" s="5" t="s">
        <v>977</v>
      </c>
      <c r="E498" s="3" t="s">
        <v>3477</v>
      </c>
      <c r="F498" s="7">
        <v>11.24</v>
      </c>
      <c r="G498" s="144">
        <v>1</v>
      </c>
      <c r="H498" s="7">
        <v>3.5</v>
      </c>
      <c r="I498" s="8">
        <f t="shared" si="28"/>
        <v>3.5</v>
      </c>
      <c r="J498" s="8">
        <f t="shared" si="29"/>
        <v>0.24500000000000002</v>
      </c>
      <c r="K498" s="24">
        <f t="shared" si="31"/>
        <v>3.75</v>
      </c>
      <c r="L498" s="24">
        <f t="shared" si="30"/>
        <v>14.99</v>
      </c>
      <c r="M498" s="171"/>
    </row>
    <row r="499" spans="1:13" ht="24" customHeight="1" x14ac:dyDescent="0.4">
      <c r="A499" s="10">
        <v>495</v>
      </c>
      <c r="B499" s="3" t="s">
        <v>978</v>
      </c>
      <c r="C499" s="5" t="s">
        <v>772</v>
      </c>
      <c r="D499" s="5" t="s">
        <v>979</v>
      </c>
      <c r="E499" s="3" t="s">
        <v>3468</v>
      </c>
      <c r="F499" s="7">
        <v>389.49</v>
      </c>
      <c r="G499" s="144">
        <v>30</v>
      </c>
      <c r="H499" s="7">
        <v>3.5</v>
      </c>
      <c r="I499" s="8">
        <f t="shared" si="28"/>
        <v>105</v>
      </c>
      <c r="J499" s="8">
        <f t="shared" si="29"/>
        <v>7.3500000000000005</v>
      </c>
      <c r="K499" s="24">
        <f t="shared" si="31"/>
        <v>112.35</v>
      </c>
      <c r="L499" s="24">
        <f t="shared" si="30"/>
        <v>501.84000000000003</v>
      </c>
      <c r="M499" s="171"/>
    </row>
    <row r="500" spans="1:13" ht="24" customHeight="1" x14ac:dyDescent="0.4">
      <c r="A500" s="10">
        <v>496</v>
      </c>
      <c r="B500" s="3" t="s">
        <v>957</v>
      </c>
      <c r="C500" s="5" t="s">
        <v>958</v>
      </c>
      <c r="D500" s="5" t="s">
        <v>959</v>
      </c>
      <c r="E500" s="16" t="s">
        <v>3464</v>
      </c>
      <c r="F500" s="7">
        <v>243.45</v>
      </c>
      <c r="G500" s="144">
        <v>10</v>
      </c>
      <c r="H500" s="7">
        <v>3.5</v>
      </c>
      <c r="I500" s="8">
        <f t="shared" si="28"/>
        <v>35</v>
      </c>
      <c r="J500" s="8">
        <f t="shared" si="29"/>
        <v>2.4500000000000002</v>
      </c>
      <c r="K500" s="24">
        <f t="shared" si="31"/>
        <v>37.450000000000003</v>
      </c>
      <c r="L500" s="24">
        <f t="shared" si="30"/>
        <v>280.89999999999998</v>
      </c>
      <c r="M500" s="171"/>
    </row>
    <row r="501" spans="1:13" ht="24" customHeight="1" x14ac:dyDescent="0.4">
      <c r="A501" s="10">
        <v>497</v>
      </c>
      <c r="B501" s="3" t="s">
        <v>992</v>
      </c>
      <c r="C501" s="5" t="s">
        <v>993</v>
      </c>
      <c r="D501" s="5" t="s">
        <v>994</v>
      </c>
      <c r="E501" s="3" t="s">
        <v>3465</v>
      </c>
      <c r="F501" s="7">
        <v>3.75</v>
      </c>
      <c r="G501" s="144">
        <v>11</v>
      </c>
      <c r="H501" s="7">
        <v>3.5</v>
      </c>
      <c r="I501" s="8">
        <f t="shared" si="28"/>
        <v>38.5</v>
      </c>
      <c r="J501" s="8">
        <f t="shared" si="29"/>
        <v>2.6950000000000003</v>
      </c>
      <c r="K501" s="24">
        <f t="shared" si="31"/>
        <v>41.199999999999996</v>
      </c>
      <c r="L501" s="24">
        <f t="shared" si="30"/>
        <v>44.949999999999996</v>
      </c>
      <c r="M501" s="171"/>
    </row>
    <row r="502" spans="1:13" ht="24" customHeight="1" x14ac:dyDescent="0.4">
      <c r="A502" s="10">
        <v>498</v>
      </c>
      <c r="B502" s="3" t="s">
        <v>980</v>
      </c>
      <c r="C502" s="5" t="s">
        <v>981</v>
      </c>
      <c r="D502" s="5" t="s">
        <v>982</v>
      </c>
      <c r="E502" s="3" t="s">
        <v>3464</v>
      </c>
      <c r="F502" s="7">
        <v>146.06</v>
      </c>
      <c r="G502" s="144">
        <v>10</v>
      </c>
      <c r="H502" s="7">
        <v>3.5</v>
      </c>
      <c r="I502" s="8">
        <f t="shared" si="28"/>
        <v>35</v>
      </c>
      <c r="J502" s="8">
        <f t="shared" si="29"/>
        <v>2.4500000000000002</v>
      </c>
      <c r="K502" s="24">
        <f t="shared" si="31"/>
        <v>37.450000000000003</v>
      </c>
      <c r="L502" s="24">
        <f t="shared" si="30"/>
        <v>183.51</v>
      </c>
      <c r="M502" s="171"/>
    </row>
    <row r="503" spans="1:13" ht="24" customHeight="1" x14ac:dyDescent="0.4">
      <c r="A503" s="10">
        <v>499</v>
      </c>
      <c r="B503" s="3" t="s">
        <v>983</v>
      </c>
      <c r="C503" s="5" t="s">
        <v>984</v>
      </c>
      <c r="D503" s="5" t="s">
        <v>985</v>
      </c>
      <c r="E503" s="3" t="s">
        <v>3467</v>
      </c>
      <c r="F503" s="7">
        <v>108.61</v>
      </c>
      <c r="G503" s="144">
        <v>9</v>
      </c>
      <c r="H503" s="7">
        <v>3.5</v>
      </c>
      <c r="I503" s="8">
        <f t="shared" si="28"/>
        <v>31.5</v>
      </c>
      <c r="J503" s="8">
        <f t="shared" si="29"/>
        <v>2.2050000000000001</v>
      </c>
      <c r="K503" s="24">
        <f t="shared" si="31"/>
        <v>33.71</v>
      </c>
      <c r="L503" s="24">
        <f t="shared" si="30"/>
        <v>142.32</v>
      </c>
      <c r="M503" s="171"/>
    </row>
    <row r="504" spans="1:13" ht="24" customHeight="1" x14ac:dyDescent="0.4">
      <c r="A504" s="10">
        <v>500</v>
      </c>
      <c r="B504" s="3" t="s">
        <v>986</v>
      </c>
      <c r="C504" s="5" t="s">
        <v>987</v>
      </c>
      <c r="D504" s="5" t="s">
        <v>988</v>
      </c>
      <c r="E504" s="3" t="s">
        <v>3465</v>
      </c>
      <c r="F504" s="7">
        <v>101.12</v>
      </c>
      <c r="G504" s="144">
        <v>15</v>
      </c>
      <c r="H504" s="7">
        <v>3.5</v>
      </c>
      <c r="I504" s="8">
        <f t="shared" si="28"/>
        <v>52.5</v>
      </c>
      <c r="J504" s="8">
        <f t="shared" si="29"/>
        <v>3.6750000000000003</v>
      </c>
      <c r="K504" s="24">
        <f t="shared" si="31"/>
        <v>56.18</v>
      </c>
      <c r="L504" s="24">
        <f t="shared" si="30"/>
        <v>157.30000000000001</v>
      </c>
      <c r="M504" s="171"/>
    </row>
    <row r="505" spans="1:13" ht="24" customHeight="1" x14ac:dyDescent="0.4">
      <c r="A505" s="10">
        <v>501</v>
      </c>
      <c r="B505" s="3" t="s">
        <v>513</v>
      </c>
      <c r="C505" s="5" t="s">
        <v>509</v>
      </c>
      <c r="D505" s="5" t="s">
        <v>514</v>
      </c>
      <c r="E505" s="3" t="s">
        <v>3464</v>
      </c>
      <c r="F505" s="7">
        <v>1321.99</v>
      </c>
      <c r="G505" s="144">
        <v>49</v>
      </c>
      <c r="H505" s="7">
        <v>3.5</v>
      </c>
      <c r="I505" s="8">
        <f t="shared" si="28"/>
        <v>171.5</v>
      </c>
      <c r="J505" s="8">
        <f t="shared" si="29"/>
        <v>12.005000000000001</v>
      </c>
      <c r="K505" s="24">
        <f t="shared" si="31"/>
        <v>183.51</v>
      </c>
      <c r="L505" s="24">
        <f t="shared" si="30"/>
        <v>1505.5</v>
      </c>
      <c r="M505" s="171"/>
    </row>
    <row r="506" spans="1:13" ht="24" customHeight="1" x14ac:dyDescent="0.4">
      <c r="A506" s="10">
        <v>502</v>
      </c>
      <c r="B506" s="3" t="s">
        <v>995</v>
      </c>
      <c r="C506" s="5" t="s">
        <v>996</v>
      </c>
      <c r="D506" s="5" t="s">
        <v>997</v>
      </c>
      <c r="E506" s="11" t="s">
        <v>3471</v>
      </c>
      <c r="F506" s="7">
        <v>131.08000000000001</v>
      </c>
      <c r="G506" s="144">
        <v>24</v>
      </c>
      <c r="H506" s="7">
        <v>3.5</v>
      </c>
      <c r="I506" s="8">
        <f t="shared" si="28"/>
        <v>84</v>
      </c>
      <c r="J506" s="8">
        <f t="shared" si="29"/>
        <v>5.8800000000000008</v>
      </c>
      <c r="K506" s="24">
        <f t="shared" si="31"/>
        <v>89.88</v>
      </c>
      <c r="L506" s="24">
        <f t="shared" si="30"/>
        <v>220.96</v>
      </c>
      <c r="M506" s="171"/>
    </row>
    <row r="507" spans="1:13" ht="24" customHeight="1" x14ac:dyDescent="0.4">
      <c r="A507" s="10">
        <v>503</v>
      </c>
      <c r="B507" s="3" t="s">
        <v>1001</v>
      </c>
      <c r="C507" s="5" t="s">
        <v>3590</v>
      </c>
      <c r="D507" s="5" t="s">
        <v>2297</v>
      </c>
      <c r="E507" s="3" t="s">
        <v>3464</v>
      </c>
      <c r="F507" s="7">
        <v>520.57000000000005</v>
      </c>
      <c r="G507" s="144">
        <v>7</v>
      </c>
      <c r="H507" s="7">
        <v>3.5</v>
      </c>
      <c r="I507" s="8">
        <f t="shared" si="28"/>
        <v>24.5</v>
      </c>
      <c r="J507" s="8">
        <f t="shared" si="29"/>
        <v>1.7150000000000001</v>
      </c>
      <c r="K507" s="24">
        <f t="shared" si="31"/>
        <v>26.220000000000002</v>
      </c>
      <c r="L507" s="24">
        <f t="shared" si="30"/>
        <v>546.79000000000008</v>
      </c>
      <c r="M507" s="171"/>
    </row>
    <row r="508" spans="1:13" ht="24" customHeight="1" x14ac:dyDescent="0.4">
      <c r="A508" s="10">
        <v>504</v>
      </c>
      <c r="B508" s="3" t="s">
        <v>1002</v>
      </c>
      <c r="C508" s="5" t="s">
        <v>1003</v>
      </c>
      <c r="D508" s="5" t="s">
        <v>1004</v>
      </c>
      <c r="E508" s="11" t="s">
        <v>3464</v>
      </c>
      <c r="F508" s="7">
        <v>112.37</v>
      </c>
      <c r="G508" s="144">
        <v>1</v>
      </c>
      <c r="H508" s="7">
        <v>3.5</v>
      </c>
      <c r="I508" s="8">
        <f t="shared" si="28"/>
        <v>3.5</v>
      </c>
      <c r="J508" s="8">
        <f t="shared" si="29"/>
        <v>0.24500000000000002</v>
      </c>
      <c r="K508" s="24">
        <f t="shared" si="31"/>
        <v>3.75</v>
      </c>
      <c r="L508" s="24">
        <f t="shared" si="30"/>
        <v>116.12</v>
      </c>
      <c r="M508" s="171"/>
    </row>
    <row r="509" spans="1:13" ht="24" customHeight="1" x14ac:dyDescent="0.4">
      <c r="A509" s="10">
        <v>505</v>
      </c>
      <c r="B509" s="3" t="s">
        <v>998</v>
      </c>
      <c r="C509" s="5" t="s">
        <v>999</v>
      </c>
      <c r="D509" s="5" t="s">
        <v>1000</v>
      </c>
      <c r="E509" s="3" t="s">
        <v>3464</v>
      </c>
      <c r="F509" s="7">
        <v>662.88</v>
      </c>
      <c r="G509" s="144">
        <v>33</v>
      </c>
      <c r="H509" s="7">
        <v>3.5</v>
      </c>
      <c r="I509" s="8">
        <f t="shared" si="28"/>
        <v>115.5</v>
      </c>
      <c r="J509" s="8">
        <f t="shared" si="29"/>
        <v>8.0850000000000009</v>
      </c>
      <c r="K509" s="24">
        <f t="shared" si="31"/>
        <v>123.59</v>
      </c>
      <c r="L509" s="24">
        <f t="shared" si="30"/>
        <v>786.47</v>
      </c>
      <c r="M509" s="171"/>
    </row>
    <row r="510" spans="1:13" ht="24" customHeight="1" x14ac:dyDescent="0.4">
      <c r="A510" s="10">
        <v>506</v>
      </c>
      <c r="B510" s="3" t="s">
        <v>1005</v>
      </c>
      <c r="C510" s="5" t="s">
        <v>3077</v>
      </c>
      <c r="D510" s="5" t="s">
        <v>1006</v>
      </c>
      <c r="E510" s="3" t="s">
        <v>18</v>
      </c>
      <c r="F510" s="7">
        <v>0</v>
      </c>
      <c r="G510" s="144">
        <v>13</v>
      </c>
      <c r="H510" s="7">
        <v>3.5</v>
      </c>
      <c r="I510" s="8">
        <f t="shared" si="28"/>
        <v>45.5</v>
      </c>
      <c r="J510" s="8">
        <f t="shared" si="29"/>
        <v>3.1850000000000005</v>
      </c>
      <c r="K510" s="24">
        <f t="shared" si="31"/>
        <v>48.69</v>
      </c>
      <c r="L510" s="24">
        <f t="shared" si="30"/>
        <v>48.69</v>
      </c>
      <c r="M510" s="171"/>
    </row>
    <row r="511" spans="1:13" ht="24" customHeight="1" x14ac:dyDescent="0.4">
      <c r="A511" s="10">
        <v>507</v>
      </c>
      <c r="B511" s="3" t="s">
        <v>1007</v>
      </c>
      <c r="C511" s="5" t="s">
        <v>1003</v>
      </c>
      <c r="D511" s="5" t="s">
        <v>1008</v>
      </c>
      <c r="E511" s="3" t="s">
        <v>18</v>
      </c>
      <c r="F511" s="7">
        <v>0</v>
      </c>
      <c r="G511" s="144">
        <v>43</v>
      </c>
      <c r="H511" s="7">
        <v>3.5</v>
      </c>
      <c r="I511" s="8">
        <f t="shared" si="28"/>
        <v>150.5</v>
      </c>
      <c r="J511" s="8">
        <f t="shared" si="29"/>
        <v>10.535</v>
      </c>
      <c r="K511" s="24">
        <f t="shared" si="31"/>
        <v>161.04</v>
      </c>
      <c r="L511" s="24">
        <f t="shared" si="30"/>
        <v>161.04</v>
      </c>
      <c r="M511" s="171"/>
    </row>
    <row r="512" spans="1:13" ht="24" customHeight="1" x14ac:dyDescent="0.4">
      <c r="A512" s="10">
        <v>508</v>
      </c>
      <c r="B512" s="3" t="s">
        <v>523</v>
      </c>
      <c r="C512" s="5" t="s">
        <v>524</v>
      </c>
      <c r="D512" s="5" t="s">
        <v>525</v>
      </c>
      <c r="E512" s="11" t="s">
        <v>3464</v>
      </c>
      <c r="F512" s="7">
        <v>767.74</v>
      </c>
      <c r="G512" s="144">
        <v>34</v>
      </c>
      <c r="H512" s="7">
        <v>3.5</v>
      </c>
      <c r="I512" s="8">
        <f t="shared" si="28"/>
        <v>119</v>
      </c>
      <c r="J512" s="8">
        <f t="shared" si="29"/>
        <v>8.33</v>
      </c>
      <c r="K512" s="24">
        <f t="shared" si="31"/>
        <v>127.33</v>
      </c>
      <c r="L512" s="24">
        <f t="shared" si="30"/>
        <v>895.07</v>
      </c>
      <c r="M512" s="171"/>
    </row>
    <row r="513" spans="1:13" ht="24" customHeight="1" x14ac:dyDescent="0.4">
      <c r="A513" s="10">
        <v>509</v>
      </c>
      <c r="B513" s="3" t="s">
        <v>1009</v>
      </c>
      <c r="C513" s="5" t="s">
        <v>1010</v>
      </c>
      <c r="D513" s="5" t="s">
        <v>1011</v>
      </c>
      <c r="E513" s="3" t="s">
        <v>18</v>
      </c>
      <c r="F513" s="7">
        <v>0</v>
      </c>
      <c r="G513" s="144">
        <v>13</v>
      </c>
      <c r="H513" s="7">
        <v>3.5</v>
      </c>
      <c r="I513" s="8">
        <f t="shared" si="28"/>
        <v>45.5</v>
      </c>
      <c r="J513" s="8">
        <f t="shared" si="29"/>
        <v>3.1850000000000005</v>
      </c>
      <c r="K513" s="24">
        <f t="shared" si="31"/>
        <v>48.69</v>
      </c>
      <c r="L513" s="24">
        <f t="shared" si="30"/>
        <v>48.69</v>
      </c>
      <c r="M513" s="171"/>
    </row>
    <row r="514" spans="1:13" ht="24" customHeight="1" x14ac:dyDescent="0.4">
      <c r="A514" s="10">
        <v>510</v>
      </c>
      <c r="B514" s="3" t="s">
        <v>1012</v>
      </c>
      <c r="C514" s="5" t="s">
        <v>1013</v>
      </c>
      <c r="D514" s="5" t="s">
        <v>1014</v>
      </c>
      <c r="E514" s="3" t="s">
        <v>18</v>
      </c>
      <c r="F514" s="7">
        <v>0</v>
      </c>
      <c r="G514" s="144">
        <v>71</v>
      </c>
      <c r="H514" s="7">
        <v>3.5</v>
      </c>
      <c r="I514" s="8">
        <f t="shared" si="28"/>
        <v>248.5</v>
      </c>
      <c r="J514" s="8">
        <f t="shared" si="29"/>
        <v>17.395000000000003</v>
      </c>
      <c r="K514" s="24">
        <f t="shared" si="31"/>
        <v>265.89999999999998</v>
      </c>
      <c r="L514" s="24">
        <f t="shared" si="30"/>
        <v>265.89999999999998</v>
      </c>
      <c r="M514" s="171"/>
    </row>
    <row r="515" spans="1:13" ht="24" customHeight="1" x14ac:dyDescent="0.4">
      <c r="A515" s="10">
        <v>511</v>
      </c>
      <c r="B515" s="3" t="s">
        <v>1015</v>
      </c>
      <c r="C515" s="5" t="s">
        <v>2193</v>
      </c>
      <c r="D515" s="5" t="s">
        <v>1016</v>
      </c>
      <c r="E515" s="3" t="s">
        <v>3467</v>
      </c>
      <c r="F515" s="7">
        <v>647.9</v>
      </c>
      <c r="G515" s="144">
        <v>67</v>
      </c>
      <c r="H515" s="7">
        <v>3.5</v>
      </c>
      <c r="I515" s="8">
        <f t="shared" si="28"/>
        <v>234.5</v>
      </c>
      <c r="J515" s="8">
        <f t="shared" si="29"/>
        <v>16.415000000000003</v>
      </c>
      <c r="K515" s="24">
        <f t="shared" si="31"/>
        <v>250.92</v>
      </c>
      <c r="L515" s="24">
        <f t="shared" si="30"/>
        <v>898.81999999999994</v>
      </c>
      <c r="M515" s="171"/>
    </row>
    <row r="516" spans="1:13" ht="24" customHeight="1" x14ac:dyDescent="0.4">
      <c r="A516" s="10">
        <v>512</v>
      </c>
      <c r="B516" s="3" t="s">
        <v>1017</v>
      </c>
      <c r="C516" s="5" t="s">
        <v>248</v>
      </c>
      <c r="D516" s="5" t="s">
        <v>1018</v>
      </c>
      <c r="E516" s="3" t="s">
        <v>3464</v>
      </c>
      <c r="F516" s="7">
        <v>348.29</v>
      </c>
      <c r="G516" s="144">
        <v>23</v>
      </c>
      <c r="H516" s="7">
        <v>3.5</v>
      </c>
      <c r="I516" s="8">
        <f t="shared" si="28"/>
        <v>80.5</v>
      </c>
      <c r="J516" s="8">
        <f t="shared" si="29"/>
        <v>5.6350000000000007</v>
      </c>
      <c r="K516" s="24">
        <f t="shared" si="31"/>
        <v>86.14</v>
      </c>
      <c r="L516" s="24">
        <f t="shared" si="30"/>
        <v>434.43</v>
      </c>
      <c r="M516" s="171"/>
    </row>
    <row r="517" spans="1:13" ht="24" customHeight="1" x14ac:dyDescent="0.4">
      <c r="A517" s="10">
        <v>513</v>
      </c>
      <c r="B517" s="3" t="s">
        <v>1019</v>
      </c>
      <c r="C517" s="5" t="s">
        <v>248</v>
      </c>
      <c r="D517" s="5" t="s">
        <v>1020</v>
      </c>
      <c r="E517" s="3" t="s">
        <v>3464</v>
      </c>
      <c r="F517" s="7">
        <v>1501.76</v>
      </c>
      <c r="G517" s="144">
        <v>85</v>
      </c>
      <c r="H517" s="7">
        <v>3.5</v>
      </c>
      <c r="I517" s="8">
        <f t="shared" si="28"/>
        <v>297.5</v>
      </c>
      <c r="J517" s="8">
        <f t="shared" si="29"/>
        <v>20.825000000000003</v>
      </c>
      <c r="K517" s="24">
        <f t="shared" si="31"/>
        <v>318.33</v>
      </c>
      <c r="L517" s="24">
        <f t="shared" si="30"/>
        <v>1820.09</v>
      </c>
      <c r="M517" s="171"/>
    </row>
    <row r="518" spans="1:13" ht="24" customHeight="1" x14ac:dyDescent="0.4">
      <c r="A518" s="10">
        <v>514</v>
      </c>
      <c r="B518" s="3" t="s">
        <v>1021</v>
      </c>
      <c r="C518" s="5" t="s">
        <v>1022</v>
      </c>
      <c r="D518" s="5" t="s">
        <v>1023</v>
      </c>
      <c r="E518" s="3" t="s">
        <v>3465</v>
      </c>
      <c r="F518" s="7">
        <v>471.87</v>
      </c>
      <c r="G518" s="144">
        <v>166</v>
      </c>
      <c r="H518" s="7">
        <v>3.5</v>
      </c>
      <c r="I518" s="8">
        <f t="shared" ref="I518:I581" si="32">SUM(G518*H518)</f>
        <v>581</v>
      </c>
      <c r="J518" s="8">
        <f t="shared" ref="J518:J581" si="33">SUM(I518*7%)</f>
        <v>40.67</v>
      </c>
      <c r="K518" s="24">
        <f t="shared" si="31"/>
        <v>621.66999999999996</v>
      </c>
      <c r="L518" s="24">
        <f t="shared" ref="L518:L581" si="34">SUM(F518+K518)</f>
        <v>1093.54</v>
      </c>
      <c r="M518" s="171"/>
    </row>
    <row r="519" spans="1:13" ht="24" customHeight="1" x14ac:dyDescent="0.4">
      <c r="A519" s="10">
        <v>515</v>
      </c>
      <c r="B519" s="3" t="s">
        <v>247</v>
      </c>
      <c r="C519" s="5" t="s">
        <v>248</v>
      </c>
      <c r="D519" s="5" t="s">
        <v>249</v>
      </c>
      <c r="E519" s="3" t="s">
        <v>3464</v>
      </c>
      <c r="F519" s="7">
        <v>119.85</v>
      </c>
      <c r="G519" s="144">
        <v>5</v>
      </c>
      <c r="H519" s="7">
        <v>3.5</v>
      </c>
      <c r="I519" s="8">
        <f t="shared" si="32"/>
        <v>17.5</v>
      </c>
      <c r="J519" s="8">
        <f t="shared" si="33"/>
        <v>1.2250000000000001</v>
      </c>
      <c r="K519" s="24">
        <f t="shared" si="31"/>
        <v>18.73</v>
      </c>
      <c r="L519" s="24">
        <f t="shared" si="34"/>
        <v>138.57999999999998</v>
      </c>
      <c r="M519" s="171"/>
    </row>
    <row r="520" spans="1:13" ht="24" customHeight="1" x14ac:dyDescent="0.4">
      <c r="A520" s="10">
        <v>516</v>
      </c>
      <c r="B520" s="3" t="s">
        <v>262</v>
      </c>
      <c r="C520" s="5" t="s">
        <v>248</v>
      </c>
      <c r="D520" s="5" t="s">
        <v>263</v>
      </c>
      <c r="E520" s="3" t="s">
        <v>3464</v>
      </c>
      <c r="F520" s="7">
        <v>101.12</v>
      </c>
      <c r="G520" s="144">
        <v>0</v>
      </c>
      <c r="H520" s="7">
        <v>3.5</v>
      </c>
      <c r="I520" s="8">
        <f t="shared" si="32"/>
        <v>0</v>
      </c>
      <c r="J520" s="8">
        <f t="shared" si="33"/>
        <v>0</v>
      </c>
      <c r="K520" s="24">
        <f t="shared" ref="K520:K583" si="35">ROUNDUP(I520+J520,2)</f>
        <v>0</v>
      </c>
      <c r="L520" s="24">
        <f t="shared" si="34"/>
        <v>101.12</v>
      </c>
      <c r="M520" s="171"/>
    </row>
    <row r="521" spans="1:13" ht="24" customHeight="1" x14ac:dyDescent="0.4">
      <c r="A521" s="10">
        <v>517</v>
      </c>
      <c r="B521" s="3" t="s">
        <v>264</v>
      </c>
      <c r="C521" s="5" t="s">
        <v>265</v>
      </c>
      <c r="D521" s="5" t="s">
        <v>266</v>
      </c>
      <c r="E521" s="3" t="s">
        <v>18</v>
      </c>
      <c r="F521" s="7">
        <v>0</v>
      </c>
      <c r="G521" s="144">
        <v>20</v>
      </c>
      <c r="H521" s="7">
        <v>3.5</v>
      </c>
      <c r="I521" s="8">
        <f t="shared" si="32"/>
        <v>70</v>
      </c>
      <c r="J521" s="8">
        <f t="shared" si="33"/>
        <v>4.9000000000000004</v>
      </c>
      <c r="K521" s="24">
        <f t="shared" si="35"/>
        <v>74.900000000000006</v>
      </c>
      <c r="L521" s="24">
        <f t="shared" si="34"/>
        <v>74.900000000000006</v>
      </c>
      <c r="M521" s="171"/>
    </row>
    <row r="522" spans="1:13" ht="24" customHeight="1" x14ac:dyDescent="0.4">
      <c r="A522" s="10">
        <v>518</v>
      </c>
      <c r="B522" s="3" t="s">
        <v>281</v>
      </c>
      <c r="C522" s="5" t="s">
        <v>275</v>
      </c>
      <c r="D522" s="5" t="s">
        <v>282</v>
      </c>
      <c r="E522" s="11" t="s">
        <v>3468</v>
      </c>
      <c r="F522" s="7">
        <v>161.04</v>
      </c>
      <c r="G522" s="144">
        <v>12</v>
      </c>
      <c r="H522" s="7">
        <v>3.5</v>
      </c>
      <c r="I522" s="8">
        <f t="shared" si="32"/>
        <v>42</v>
      </c>
      <c r="J522" s="8">
        <f t="shared" si="33"/>
        <v>2.9400000000000004</v>
      </c>
      <c r="K522" s="24">
        <f t="shared" si="35"/>
        <v>44.94</v>
      </c>
      <c r="L522" s="24">
        <f t="shared" si="34"/>
        <v>205.98</v>
      </c>
      <c r="M522" s="171"/>
    </row>
    <row r="523" spans="1:13" ht="24" customHeight="1" x14ac:dyDescent="0.4">
      <c r="A523" s="10">
        <v>519</v>
      </c>
      <c r="B523" s="3" t="s">
        <v>277</v>
      </c>
      <c r="C523" s="5" t="s">
        <v>275</v>
      </c>
      <c r="D523" s="5" t="s">
        <v>278</v>
      </c>
      <c r="E523" s="3" t="s">
        <v>3468</v>
      </c>
      <c r="F523" s="7">
        <v>97.38</v>
      </c>
      <c r="G523" s="144">
        <v>7</v>
      </c>
      <c r="H523" s="7">
        <v>3.5</v>
      </c>
      <c r="I523" s="8">
        <f t="shared" si="32"/>
        <v>24.5</v>
      </c>
      <c r="J523" s="8">
        <f t="shared" si="33"/>
        <v>1.7150000000000001</v>
      </c>
      <c r="K523" s="24">
        <f t="shared" si="35"/>
        <v>26.220000000000002</v>
      </c>
      <c r="L523" s="24">
        <f t="shared" si="34"/>
        <v>123.6</v>
      </c>
      <c r="M523" s="171"/>
    </row>
    <row r="524" spans="1:13" ht="24" customHeight="1" x14ac:dyDescent="0.4">
      <c r="A524" s="10">
        <v>520</v>
      </c>
      <c r="B524" s="3" t="s">
        <v>279</v>
      </c>
      <c r="C524" s="5" t="s">
        <v>275</v>
      </c>
      <c r="D524" s="5" t="s">
        <v>280</v>
      </c>
      <c r="E524" s="3" t="s">
        <v>3468</v>
      </c>
      <c r="F524" s="7">
        <v>232.19</v>
      </c>
      <c r="G524" s="144">
        <v>14</v>
      </c>
      <c r="H524" s="7">
        <v>3.5</v>
      </c>
      <c r="I524" s="8">
        <f t="shared" si="32"/>
        <v>49</v>
      </c>
      <c r="J524" s="8">
        <f t="shared" si="33"/>
        <v>3.43</v>
      </c>
      <c r="K524" s="24">
        <f t="shared" si="35"/>
        <v>52.43</v>
      </c>
      <c r="L524" s="24">
        <f t="shared" si="34"/>
        <v>284.62</v>
      </c>
      <c r="M524" s="171"/>
    </row>
    <row r="525" spans="1:13" ht="24" customHeight="1" x14ac:dyDescent="0.4">
      <c r="A525" s="10">
        <v>521</v>
      </c>
      <c r="B525" s="3" t="s">
        <v>274</v>
      </c>
      <c r="C525" s="5" t="s">
        <v>275</v>
      </c>
      <c r="D525" s="5" t="s">
        <v>276</v>
      </c>
      <c r="E525" s="3" t="s">
        <v>3468</v>
      </c>
      <c r="F525" s="7">
        <v>187.26</v>
      </c>
      <c r="G525" s="144">
        <v>12</v>
      </c>
      <c r="H525" s="7">
        <v>3.5</v>
      </c>
      <c r="I525" s="8">
        <f t="shared" si="32"/>
        <v>42</v>
      </c>
      <c r="J525" s="8">
        <f t="shared" si="33"/>
        <v>2.9400000000000004</v>
      </c>
      <c r="K525" s="24">
        <f t="shared" si="35"/>
        <v>44.94</v>
      </c>
      <c r="L525" s="24">
        <f t="shared" si="34"/>
        <v>232.2</v>
      </c>
      <c r="M525" s="171"/>
    </row>
    <row r="526" spans="1:13" ht="24" customHeight="1" x14ac:dyDescent="0.4">
      <c r="A526" s="10">
        <v>522</v>
      </c>
      <c r="B526" s="3" t="s">
        <v>267</v>
      </c>
      <c r="C526" s="5" t="s">
        <v>268</v>
      </c>
      <c r="D526" s="5" t="s">
        <v>269</v>
      </c>
      <c r="E526" s="11" t="s">
        <v>18</v>
      </c>
      <c r="F526" s="7">
        <v>0</v>
      </c>
      <c r="G526" s="144">
        <v>31</v>
      </c>
      <c r="H526" s="7">
        <v>3.5</v>
      </c>
      <c r="I526" s="8">
        <f t="shared" si="32"/>
        <v>108.5</v>
      </c>
      <c r="J526" s="8">
        <f t="shared" si="33"/>
        <v>7.5950000000000006</v>
      </c>
      <c r="K526" s="24">
        <f t="shared" si="35"/>
        <v>116.10000000000001</v>
      </c>
      <c r="L526" s="24">
        <f t="shared" si="34"/>
        <v>116.10000000000001</v>
      </c>
      <c r="M526" s="171"/>
    </row>
    <row r="527" spans="1:13" ht="24" customHeight="1" x14ac:dyDescent="0.4">
      <c r="A527" s="10">
        <v>523</v>
      </c>
      <c r="B527" s="3" t="s">
        <v>270</v>
      </c>
      <c r="C527" s="5" t="s">
        <v>268</v>
      </c>
      <c r="D527" s="5" t="s">
        <v>271</v>
      </c>
      <c r="E527" s="3" t="s">
        <v>18</v>
      </c>
      <c r="F527" s="7">
        <v>0</v>
      </c>
      <c r="G527" s="144">
        <v>27</v>
      </c>
      <c r="H527" s="7">
        <v>3.5</v>
      </c>
      <c r="I527" s="8">
        <f t="shared" si="32"/>
        <v>94.5</v>
      </c>
      <c r="J527" s="8">
        <f t="shared" si="33"/>
        <v>6.6150000000000002</v>
      </c>
      <c r="K527" s="24">
        <f t="shared" si="35"/>
        <v>101.12</v>
      </c>
      <c r="L527" s="24">
        <f t="shared" si="34"/>
        <v>101.12</v>
      </c>
      <c r="M527" s="171"/>
    </row>
    <row r="528" spans="1:13" ht="24" customHeight="1" x14ac:dyDescent="0.4">
      <c r="A528" s="10">
        <v>524</v>
      </c>
      <c r="B528" s="3" t="s">
        <v>272</v>
      </c>
      <c r="C528" s="5" t="s">
        <v>268</v>
      </c>
      <c r="D528" s="5" t="s">
        <v>273</v>
      </c>
      <c r="E528" s="11" t="s">
        <v>18</v>
      </c>
      <c r="F528" s="7">
        <v>0</v>
      </c>
      <c r="G528" s="144">
        <v>69</v>
      </c>
      <c r="H528" s="7">
        <v>3.5</v>
      </c>
      <c r="I528" s="8">
        <f t="shared" si="32"/>
        <v>241.5</v>
      </c>
      <c r="J528" s="8">
        <f t="shared" si="33"/>
        <v>16.905000000000001</v>
      </c>
      <c r="K528" s="24">
        <f t="shared" si="35"/>
        <v>258.40999999999997</v>
      </c>
      <c r="L528" s="24">
        <f t="shared" si="34"/>
        <v>258.40999999999997</v>
      </c>
      <c r="M528" s="171"/>
    </row>
    <row r="529" spans="1:13" ht="24" customHeight="1" x14ac:dyDescent="0.4">
      <c r="A529" s="10">
        <v>525</v>
      </c>
      <c r="B529" s="3" t="s">
        <v>294</v>
      </c>
      <c r="C529" s="5" t="s">
        <v>275</v>
      </c>
      <c r="D529" s="5" t="s">
        <v>295</v>
      </c>
      <c r="E529" s="11" t="s">
        <v>18</v>
      </c>
      <c r="F529" s="7">
        <v>0</v>
      </c>
      <c r="G529" s="144">
        <v>54</v>
      </c>
      <c r="H529" s="7">
        <v>3.5</v>
      </c>
      <c r="I529" s="8">
        <f t="shared" si="32"/>
        <v>189</v>
      </c>
      <c r="J529" s="8">
        <f t="shared" si="33"/>
        <v>13.23</v>
      </c>
      <c r="K529" s="24">
        <f t="shared" si="35"/>
        <v>202.23</v>
      </c>
      <c r="L529" s="24">
        <f t="shared" si="34"/>
        <v>202.23</v>
      </c>
      <c r="M529" s="171"/>
    </row>
    <row r="530" spans="1:13" ht="24" customHeight="1" x14ac:dyDescent="0.4">
      <c r="A530" s="10">
        <v>526</v>
      </c>
      <c r="B530" s="3" t="s">
        <v>291</v>
      </c>
      <c r="C530" s="5" t="s">
        <v>292</v>
      </c>
      <c r="D530" s="5" t="s">
        <v>293</v>
      </c>
      <c r="E530" s="11" t="s">
        <v>18</v>
      </c>
      <c r="F530" s="7">
        <v>0</v>
      </c>
      <c r="G530" s="144">
        <v>43</v>
      </c>
      <c r="H530" s="7">
        <v>3.5</v>
      </c>
      <c r="I530" s="8">
        <f t="shared" si="32"/>
        <v>150.5</v>
      </c>
      <c r="J530" s="8">
        <f t="shared" si="33"/>
        <v>10.535</v>
      </c>
      <c r="K530" s="24">
        <f t="shared" si="35"/>
        <v>161.04</v>
      </c>
      <c r="L530" s="24">
        <f t="shared" si="34"/>
        <v>161.04</v>
      </c>
      <c r="M530" s="171"/>
    </row>
    <row r="531" spans="1:13" ht="24" customHeight="1" x14ac:dyDescent="0.4">
      <c r="A531" s="10">
        <v>527</v>
      </c>
      <c r="B531" s="3" t="s">
        <v>289</v>
      </c>
      <c r="C531" s="5" t="s">
        <v>275</v>
      </c>
      <c r="D531" s="5" t="s">
        <v>290</v>
      </c>
      <c r="E531" s="11" t="s">
        <v>18</v>
      </c>
      <c r="F531" s="7">
        <v>0</v>
      </c>
      <c r="G531" s="144">
        <v>108</v>
      </c>
      <c r="H531" s="7">
        <v>3.5</v>
      </c>
      <c r="I531" s="8">
        <f t="shared" si="32"/>
        <v>378</v>
      </c>
      <c r="J531" s="8">
        <f t="shared" si="33"/>
        <v>26.46</v>
      </c>
      <c r="K531" s="24">
        <f t="shared" si="35"/>
        <v>404.46</v>
      </c>
      <c r="L531" s="24">
        <f t="shared" si="34"/>
        <v>404.46</v>
      </c>
      <c r="M531" s="171"/>
    </row>
    <row r="532" spans="1:13" ht="24" customHeight="1" x14ac:dyDescent="0.4">
      <c r="A532" s="10">
        <v>528</v>
      </c>
      <c r="B532" s="3" t="s">
        <v>296</v>
      </c>
      <c r="C532" s="5" t="s">
        <v>297</v>
      </c>
      <c r="D532" s="5" t="s">
        <v>298</v>
      </c>
      <c r="E532" s="11" t="s">
        <v>3468</v>
      </c>
      <c r="F532" s="7">
        <v>37.46</v>
      </c>
      <c r="G532" s="144">
        <v>2</v>
      </c>
      <c r="H532" s="7">
        <v>3.5</v>
      </c>
      <c r="I532" s="8">
        <f t="shared" si="32"/>
        <v>7</v>
      </c>
      <c r="J532" s="8">
        <f t="shared" si="33"/>
        <v>0.49000000000000005</v>
      </c>
      <c r="K532" s="24">
        <f t="shared" si="35"/>
        <v>7.49</v>
      </c>
      <c r="L532" s="24">
        <f t="shared" si="34"/>
        <v>44.95</v>
      </c>
      <c r="M532" s="171"/>
    </row>
    <row r="533" spans="1:13" ht="24" customHeight="1" x14ac:dyDescent="0.4">
      <c r="A533" s="10">
        <v>529</v>
      </c>
      <c r="B533" s="3" t="s">
        <v>299</v>
      </c>
      <c r="C533" s="5" t="s">
        <v>300</v>
      </c>
      <c r="D533" s="5" t="s">
        <v>301</v>
      </c>
      <c r="E533" s="11" t="s">
        <v>3468</v>
      </c>
      <c r="F533" s="7">
        <v>74.92</v>
      </c>
      <c r="G533" s="144">
        <v>4</v>
      </c>
      <c r="H533" s="7">
        <v>3.5</v>
      </c>
      <c r="I533" s="8">
        <f t="shared" si="32"/>
        <v>14</v>
      </c>
      <c r="J533" s="8">
        <f t="shared" si="33"/>
        <v>0.98000000000000009</v>
      </c>
      <c r="K533" s="24">
        <f t="shared" si="35"/>
        <v>14.98</v>
      </c>
      <c r="L533" s="24">
        <f t="shared" si="34"/>
        <v>89.9</v>
      </c>
      <c r="M533" s="171"/>
    </row>
    <row r="534" spans="1:13" ht="24" customHeight="1" x14ac:dyDescent="0.4">
      <c r="A534" s="10">
        <v>530</v>
      </c>
      <c r="B534" s="3" t="s">
        <v>302</v>
      </c>
      <c r="C534" s="5" t="s">
        <v>303</v>
      </c>
      <c r="D534" s="5" t="s">
        <v>304</v>
      </c>
      <c r="E534" s="3" t="s">
        <v>3468</v>
      </c>
      <c r="F534" s="7">
        <v>108.62</v>
      </c>
      <c r="G534" s="144">
        <v>6</v>
      </c>
      <c r="H534" s="7">
        <v>3.5</v>
      </c>
      <c r="I534" s="8">
        <f t="shared" si="32"/>
        <v>21</v>
      </c>
      <c r="J534" s="8">
        <f t="shared" si="33"/>
        <v>1.4700000000000002</v>
      </c>
      <c r="K534" s="24">
        <f t="shared" si="35"/>
        <v>22.47</v>
      </c>
      <c r="L534" s="24">
        <f t="shared" si="34"/>
        <v>131.09</v>
      </c>
      <c r="M534" s="171"/>
    </row>
    <row r="535" spans="1:13" ht="24" customHeight="1" x14ac:dyDescent="0.4">
      <c r="A535" s="10">
        <v>531</v>
      </c>
      <c r="B535" s="3" t="s">
        <v>305</v>
      </c>
      <c r="C535" s="5" t="s">
        <v>275</v>
      </c>
      <c r="D535" s="5" t="s">
        <v>306</v>
      </c>
      <c r="E535" s="11" t="s">
        <v>3468</v>
      </c>
      <c r="F535" s="7">
        <v>479.37</v>
      </c>
      <c r="G535" s="144">
        <v>34</v>
      </c>
      <c r="H535" s="7">
        <v>3.5</v>
      </c>
      <c r="I535" s="8">
        <f t="shared" si="32"/>
        <v>119</v>
      </c>
      <c r="J535" s="8">
        <f t="shared" si="33"/>
        <v>8.33</v>
      </c>
      <c r="K535" s="24">
        <f t="shared" si="35"/>
        <v>127.33</v>
      </c>
      <c r="L535" s="24">
        <f t="shared" si="34"/>
        <v>606.70000000000005</v>
      </c>
      <c r="M535" s="171"/>
    </row>
    <row r="536" spans="1:13" ht="24" customHeight="1" x14ac:dyDescent="0.4">
      <c r="A536" s="10">
        <v>532</v>
      </c>
      <c r="B536" s="3" t="s">
        <v>307</v>
      </c>
      <c r="C536" s="5" t="s">
        <v>300</v>
      </c>
      <c r="D536" s="5" t="s">
        <v>308</v>
      </c>
      <c r="E536" s="11" t="s">
        <v>3468</v>
      </c>
      <c r="F536" s="7">
        <v>63.67</v>
      </c>
      <c r="G536" s="144">
        <v>1</v>
      </c>
      <c r="H536" s="7">
        <v>3.5</v>
      </c>
      <c r="I536" s="8">
        <f t="shared" si="32"/>
        <v>3.5</v>
      </c>
      <c r="J536" s="8">
        <f t="shared" si="33"/>
        <v>0.24500000000000002</v>
      </c>
      <c r="K536" s="24">
        <f t="shared" si="35"/>
        <v>3.75</v>
      </c>
      <c r="L536" s="24">
        <f t="shared" si="34"/>
        <v>67.42</v>
      </c>
      <c r="M536" s="171"/>
    </row>
    <row r="537" spans="1:13" ht="24" customHeight="1" x14ac:dyDescent="0.4">
      <c r="A537" s="10">
        <v>533</v>
      </c>
      <c r="B537" s="3" t="s">
        <v>309</v>
      </c>
      <c r="C537" s="5" t="s">
        <v>310</v>
      </c>
      <c r="D537" s="5" t="s">
        <v>311</v>
      </c>
      <c r="E537" s="11" t="s">
        <v>3468</v>
      </c>
      <c r="F537" s="7">
        <v>37.46</v>
      </c>
      <c r="G537" s="144">
        <v>3</v>
      </c>
      <c r="H537" s="7">
        <v>3.5</v>
      </c>
      <c r="I537" s="8">
        <f t="shared" si="32"/>
        <v>10.5</v>
      </c>
      <c r="J537" s="8">
        <f t="shared" si="33"/>
        <v>0.7350000000000001</v>
      </c>
      <c r="K537" s="24">
        <f t="shared" si="35"/>
        <v>11.24</v>
      </c>
      <c r="L537" s="24">
        <f t="shared" si="34"/>
        <v>48.7</v>
      </c>
      <c r="M537" s="171"/>
    </row>
    <row r="538" spans="1:13" ht="24" customHeight="1" x14ac:dyDescent="0.4">
      <c r="A538" s="10">
        <v>534</v>
      </c>
      <c r="B538" s="3" t="s">
        <v>312</v>
      </c>
      <c r="C538" s="5" t="s">
        <v>300</v>
      </c>
      <c r="D538" s="5" t="s">
        <v>313</v>
      </c>
      <c r="E538" s="3" t="s">
        <v>3468</v>
      </c>
      <c r="F538" s="7">
        <v>29.97</v>
      </c>
      <c r="G538" s="144">
        <v>2</v>
      </c>
      <c r="H538" s="7">
        <v>3.5</v>
      </c>
      <c r="I538" s="8">
        <f t="shared" si="32"/>
        <v>7</v>
      </c>
      <c r="J538" s="8">
        <f t="shared" si="33"/>
        <v>0.49000000000000005</v>
      </c>
      <c r="K538" s="24">
        <f t="shared" si="35"/>
        <v>7.49</v>
      </c>
      <c r="L538" s="24">
        <f t="shared" si="34"/>
        <v>37.46</v>
      </c>
      <c r="M538" s="171"/>
    </row>
    <row r="539" spans="1:13" ht="24" customHeight="1" x14ac:dyDescent="0.4">
      <c r="A539" s="10">
        <v>535</v>
      </c>
      <c r="B539" s="3" t="s">
        <v>314</v>
      </c>
      <c r="C539" s="5" t="s">
        <v>315</v>
      </c>
      <c r="D539" s="5" t="s">
        <v>316</v>
      </c>
      <c r="E539" s="3" t="s">
        <v>18</v>
      </c>
      <c r="F539" s="7">
        <v>0</v>
      </c>
      <c r="G539" s="144">
        <v>21</v>
      </c>
      <c r="H539" s="7">
        <v>3.5</v>
      </c>
      <c r="I539" s="8">
        <f t="shared" si="32"/>
        <v>73.5</v>
      </c>
      <c r="J539" s="8">
        <f t="shared" si="33"/>
        <v>5.1450000000000005</v>
      </c>
      <c r="K539" s="24">
        <f t="shared" si="35"/>
        <v>78.650000000000006</v>
      </c>
      <c r="L539" s="24">
        <f t="shared" si="34"/>
        <v>78.650000000000006</v>
      </c>
      <c r="M539" s="171"/>
    </row>
    <row r="540" spans="1:13" ht="24" customHeight="1" x14ac:dyDescent="0.4">
      <c r="A540" s="10">
        <v>536</v>
      </c>
      <c r="B540" s="3" t="s">
        <v>317</v>
      </c>
      <c r="C540" s="5" t="s">
        <v>275</v>
      </c>
      <c r="D540" s="5" t="s">
        <v>318</v>
      </c>
      <c r="E540" s="3" t="s">
        <v>18</v>
      </c>
      <c r="F540" s="7">
        <v>0</v>
      </c>
      <c r="G540" s="144">
        <v>11</v>
      </c>
      <c r="H540" s="7">
        <v>3.5</v>
      </c>
      <c r="I540" s="8">
        <f t="shared" si="32"/>
        <v>38.5</v>
      </c>
      <c r="J540" s="8">
        <f t="shared" si="33"/>
        <v>2.6950000000000003</v>
      </c>
      <c r="K540" s="24">
        <f t="shared" si="35"/>
        <v>41.199999999999996</v>
      </c>
      <c r="L540" s="24">
        <f t="shared" si="34"/>
        <v>41.199999999999996</v>
      </c>
      <c r="M540" s="171"/>
    </row>
    <row r="541" spans="1:13" ht="24" customHeight="1" x14ac:dyDescent="0.4">
      <c r="A541" s="10">
        <v>537</v>
      </c>
      <c r="B541" s="3" t="s">
        <v>319</v>
      </c>
      <c r="C541" s="5" t="s">
        <v>320</v>
      </c>
      <c r="D541" s="5" t="s">
        <v>321</v>
      </c>
      <c r="E541" s="3" t="s">
        <v>3468</v>
      </c>
      <c r="F541" s="7">
        <v>254.67</v>
      </c>
      <c r="G541" s="144">
        <v>7</v>
      </c>
      <c r="H541" s="7">
        <v>3.5</v>
      </c>
      <c r="I541" s="8">
        <f t="shared" si="32"/>
        <v>24.5</v>
      </c>
      <c r="J541" s="8">
        <f t="shared" si="33"/>
        <v>1.7150000000000001</v>
      </c>
      <c r="K541" s="24">
        <f t="shared" si="35"/>
        <v>26.220000000000002</v>
      </c>
      <c r="L541" s="24">
        <f t="shared" si="34"/>
        <v>280.89</v>
      </c>
      <c r="M541" s="171"/>
    </row>
    <row r="542" spans="1:13" ht="24" customHeight="1" x14ac:dyDescent="0.4">
      <c r="A542" s="10">
        <v>538</v>
      </c>
      <c r="B542" s="3" t="s">
        <v>322</v>
      </c>
      <c r="C542" s="5" t="s">
        <v>275</v>
      </c>
      <c r="D542" s="5" t="s">
        <v>323</v>
      </c>
      <c r="E542" s="3" t="s">
        <v>18</v>
      </c>
      <c r="F542" s="7">
        <v>0</v>
      </c>
      <c r="G542" s="144">
        <v>5</v>
      </c>
      <c r="H542" s="7">
        <v>3.5</v>
      </c>
      <c r="I542" s="8">
        <f t="shared" si="32"/>
        <v>17.5</v>
      </c>
      <c r="J542" s="8">
        <f t="shared" si="33"/>
        <v>1.2250000000000001</v>
      </c>
      <c r="K542" s="24">
        <f t="shared" si="35"/>
        <v>18.73</v>
      </c>
      <c r="L542" s="24">
        <f t="shared" si="34"/>
        <v>18.73</v>
      </c>
      <c r="M542" s="171"/>
    </row>
    <row r="543" spans="1:13" ht="24" customHeight="1" x14ac:dyDescent="0.4">
      <c r="A543" s="10">
        <v>539</v>
      </c>
      <c r="B543" s="3" t="s">
        <v>327</v>
      </c>
      <c r="C543" s="5" t="s">
        <v>328</v>
      </c>
      <c r="D543" s="5" t="s">
        <v>329</v>
      </c>
      <c r="E543" s="3" t="s">
        <v>3468</v>
      </c>
      <c r="F543" s="7">
        <v>41.2</v>
      </c>
      <c r="G543" s="144">
        <v>1</v>
      </c>
      <c r="H543" s="7">
        <v>3.5</v>
      </c>
      <c r="I543" s="8">
        <f t="shared" si="32"/>
        <v>3.5</v>
      </c>
      <c r="J543" s="8">
        <f t="shared" si="33"/>
        <v>0.24500000000000002</v>
      </c>
      <c r="K543" s="24">
        <f t="shared" si="35"/>
        <v>3.75</v>
      </c>
      <c r="L543" s="24">
        <f t="shared" si="34"/>
        <v>44.95</v>
      </c>
      <c r="M543" s="171"/>
    </row>
    <row r="544" spans="1:13" ht="24" customHeight="1" x14ac:dyDescent="0.4">
      <c r="A544" s="10">
        <v>540</v>
      </c>
      <c r="B544" s="3" t="s">
        <v>324</v>
      </c>
      <c r="C544" s="5" t="s">
        <v>325</v>
      </c>
      <c r="D544" s="5" t="s">
        <v>326</v>
      </c>
      <c r="E544" s="3" t="s">
        <v>3468</v>
      </c>
      <c r="F544" s="7">
        <v>202.24</v>
      </c>
      <c r="G544" s="144">
        <v>5</v>
      </c>
      <c r="H544" s="7">
        <v>3.5</v>
      </c>
      <c r="I544" s="8">
        <f t="shared" si="32"/>
        <v>17.5</v>
      </c>
      <c r="J544" s="8">
        <f t="shared" si="33"/>
        <v>1.2250000000000001</v>
      </c>
      <c r="K544" s="24">
        <f t="shared" si="35"/>
        <v>18.73</v>
      </c>
      <c r="L544" s="24">
        <f t="shared" si="34"/>
        <v>220.97</v>
      </c>
      <c r="M544" s="171"/>
    </row>
    <row r="545" spans="1:13" ht="24" customHeight="1" x14ac:dyDescent="0.4">
      <c r="A545" s="10">
        <v>541</v>
      </c>
      <c r="B545" s="3" t="s">
        <v>336</v>
      </c>
      <c r="C545" s="5" t="s">
        <v>275</v>
      </c>
      <c r="D545" s="5" t="s">
        <v>337</v>
      </c>
      <c r="E545" s="3" t="s">
        <v>3468</v>
      </c>
      <c r="F545" s="7">
        <v>44.95</v>
      </c>
      <c r="G545" s="144">
        <v>2</v>
      </c>
      <c r="H545" s="7">
        <v>3.5</v>
      </c>
      <c r="I545" s="8">
        <f t="shared" si="32"/>
        <v>7</v>
      </c>
      <c r="J545" s="8">
        <f t="shared" si="33"/>
        <v>0.49000000000000005</v>
      </c>
      <c r="K545" s="24">
        <f t="shared" si="35"/>
        <v>7.49</v>
      </c>
      <c r="L545" s="24">
        <f t="shared" si="34"/>
        <v>52.440000000000005</v>
      </c>
      <c r="M545" s="171"/>
    </row>
    <row r="546" spans="1:13" ht="24" customHeight="1" x14ac:dyDescent="0.4">
      <c r="A546" s="10">
        <v>542</v>
      </c>
      <c r="B546" s="3" t="s">
        <v>330</v>
      </c>
      <c r="C546" s="5" t="s">
        <v>331</v>
      </c>
      <c r="D546" s="5" t="s">
        <v>332</v>
      </c>
      <c r="E546" s="3" t="s">
        <v>3468</v>
      </c>
      <c r="F546" s="7">
        <v>131.08000000000001</v>
      </c>
      <c r="G546" s="144">
        <v>6</v>
      </c>
      <c r="H546" s="7">
        <v>3.5</v>
      </c>
      <c r="I546" s="8">
        <f t="shared" si="32"/>
        <v>21</v>
      </c>
      <c r="J546" s="8">
        <f t="shared" si="33"/>
        <v>1.4700000000000002</v>
      </c>
      <c r="K546" s="24">
        <f t="shared" si="35"/>
        <v>22.47</v>
      </c>
      <c r="L546" s="24">
        <f t="shared" si="34"/>
        <v>153.55000000000001</v>
      </c>
      <c r="M546" s="171"/>
    </row>
    <row r="547" spans="1:13" ht="24" customHeight="1" x14ac:dyDescent="0.4">
      <c r="A547" s="172">
        <v>543</v>
      </c>
      <c r="B547" s="3" t="s">
        <v>3883</v>
      </c>
      <c r="C547" s="5" t="s">
        <v>3884</v>
      </c>
      <c r="D547" s="5" t="s">
        <v>3885</v>
      </c>
      <c r="E547" s="3" t="s">
        <v>18</v>
      </c>
      <c r="F547" s="7">
        <v>0</v>
      </c>
      <c r="G547" s="144">
        <v>0</v>
      </c>
      <c r="H547" s="7">
        <v>3.5</v>
      </c>
      <c r="I547" s="8">
        <f t="shared" si="32"/>
        <v>0</v>
      </c>
      <c r="J547" s="8">
        <f t="shared" si="33"/>
        <v>0</v>
      </c>
      <c r="K547" s="24">
        <f t="shared" si="35"/>
        <v>0</v>
      </c>
      <c r="L547" s="24">
        <f t="shared" si="34"/>
        <v>0</v>
      </c>
      <c r="M547" s="171"/>
    </row>
    <row r="548" spans="1:13" ht="24" customHeight="1" x14ac:dyDescent="0.4">
      <c r="A548" s="10">
        <v>544</v>
      </c>
      <c r="B548" s="3" t="s">
        <v>338</v>
      </c>
      <c r="C548" s="5" t="s">
        <v>275</v>
      </c>
      <c r="D548" s="5" t="s">
        <v>339</v>
      </c>
      <c r="E548" s="11" t="s">
        <v>18</v>
      </c>
      <c r="F548" s="7">
        <v>0</v>
      </c>
      <c r="G548" s="144">
        <v>9</v>
      </c>
      <c r="H548" s="7">
        <v>3.5</v>
      </c>
      <c r="I548" s="8">
        <f t="shared" si="32"/>
        <v>31.5</v>
      </c>
      <c r="J548" s="8">
        <f t="shared" si="33"/>
        <v>2.2050000000000001</v>
      </c>
      <c r="K548" s="24">
        <f t="shared" si="35"/>
        <v>33.71</v>
      </c>
      <c r="L548" s="24">
        <f t="shared" si="34"/>
        <v>33.71</v>
      </c>
      <c r="M548" s="171"/>
    </row>
    <row r="549" spans="1:13" ht="24" customHeight="1" x14ac:dyDescent="0.4">
      <c r="A549" s="172">
        <v>545</v>
      </c>
      <c r="B549" s="3" t="s">
        <v>3886</v>
      </c>
      <c r="C549" s="5" t="s">
        <v>275</v>
      </c>
      <c r="D549" s="5" t="s">
        <v>3887</v>
      </c>
      <c r="E549" s="3" t="s">
        <v>18</v>
      </c>
      <c r="F549" s="7">
        <v>0</v>
      </c>
      <c r="G549" s="144">
        <v>0</v>
      </c>
      <c r="H549" s="7">
        <v>3.5</v>
      </c>
      <c r="I549" s="8">
        <f t="shared" si="32"/>
        <v>0</v>
      </c>
      <c r="J549" s="8">
        <f t="shared" si="33"/>
        <v>0</v>
      </c>
      <c r="K549" s="24">
        <f t="shared" si="35"/>
        <v>0</v>
      </c>
      <c r="L549" s="24">
        <f t="shared" si="34"/>
        <v>0</v>
      </c>
      <c r="M549" s="171"/>
    </row>
    <row r="550" spans="1:13" ht="24" customHeight="1" x14ac:dyDescent="0.4">
      <c r="A550" s="10">
        <v>546</v>
      </c>
      <c r="B550" s="3" t="s">
        <v>333</v>
      </c>
      <c r="C550" s="5" t="s">
        <v>334</v>
      </c>
      <c r="D550" s="5" t="s">
        <v>335</v>
      </c>
      <c r="E550" s="3" t="s">
        <v>3468</v>
      </c>
      <c r="F550" s="7">
        <v>157.30000000000001</v>
      </c>
      <c r="G550" s="144">
        <v>10</v>
      </c>
      <c r="H550" s="7">
        <v>3.5</v>
      </c>
      <c r="I550" s="8">
        <f t="shared" si="32"/>
        <v>35</v>
      </c>
      <c r="J550" s="8">
        <f t="shared" si="33"/>
        <v>2.4500000000000002</v>
      </c>
      <c r="K550" s="24">
        <f t="shared" si="35"/>
        <v>37.450000000000003</v>
      </c>
      <c r="L550" s="24">
        <f t="shared" si="34"/>
        <v>194.75</v>
      </c>
      <c r="M550" s="171"/>
    </row>
    <row r="551" spans="1:13" ht="24" customHeight="1" x14ac:dyDescent="0.4">
      <c r="A551" s="10">
        <v>547</v>
      </c>
      <c r="B551" s="3" t="s">
        <v>360</v>
      </c>
      <c r="C551" s="5" t="s">
        <v>361</v>
      </c>
      <c r="D551" s="5" t="s">
        <v>362</v>
      </c>
      <c r="E551" s="3" t="s">
        <v>18</v>
      </c>
      <c r="F551" s="7">
        <v>0</v>
      </c>
      <c r="G551" s="144">
        <v>1</v>
      </c>
      <c r="H551" s="7">
        <v>3.5</v>
      </c>
      <c r="I551" s="8">
        <f t="shared" si="32"/>
        <v>3.5</v>
      </c>
      <c r="J551" s="8">
        <f t="shared" si="33"/>
        <v>0.24500000000000002</v>
      </c>
      <c r="K551" s="24">
        <f t="shared" si="35"/>
        <v>3.75</v>
      </c>
      <c r="L551" s="24">
        <f t="shared" si="34"/>
        <v>3.75</v>
      </c>
      <c r="M551" s="171"/>
    </row>
    <row r="552" spans="1:13" ht="24" customHeight="1" x14ac:dyDescent="0.4">
      <c r="A552" s="172">
        <v>548</v>
      </c>
      <c r="B552" s="3" t="s">
        <v>3888</v>
      </c>
      <c r="C552" s="5" t="s">
        <v>3889</v>
      </c>
      <c r="D552" s="5" t="s">
        <v>3890</v>
      </c>
      <c r="E552" s="3" t="s">
        <v>18</v>
      </c>
      <c r="F552" s="7">
        <v>0</v>
      </c>
      <c r="G552" s="144">
        <v>0</v>
      </c>
      <c r="H552" s="7">
        <v>3.5</v>
      </c>
      <c r="I552" s="8">
        <f t="shared" si="32"/>
        <v>0</v>
      </c>
      <c r="J552" s="8">
        <f t="shared" si="33"/>
        <v>0</v>
      </c>
      <c r="K552" s="24">
        <f t="shared" si="35"/>
        <v>0</v>
      </c>
      <c r="L552" s="24">
        <f t="shared" si="34"/>
        <v>0</v>
      </c>
      <c r="M552" s="171"/>
    </row>
    <row r="553" spans="1:13" ht="24" customHeight="1" x14ac:dyDescent="0.4">
      <c r="A553" s="10">
        <v>549</v>
      </c>
      <c r="B553" s="3" t="s">
        <v>358</v>
      </c>
      <c r="C553" s="5" t="s">
        <v>275</v>
      </c>
      <c r="D553" s="5" t="s">
        <v>359</v>
      </c>
      <c r="E553" s="3" t="s">
        <v>18</v>
      </c>
      <c r="F553" s="7">
        <v>0</v>
      </c>
      <c r="G553" s="144">
        <v>6</v>
      </c>
      <c r="H553" s="7">
        <v>3.5</v>
      </c>
      <c r="I553" s="8">
        <f t="shared" si="32"/>
        <v>21</v>
      </c>
      <c r="J553" s="8">
        <f t="shared" si="33"/>
        <v>1.4700000000000002</v>
      </c>
      <c r="K553" s="24">
        <f t="shared" si="35"/>
        <v>22.47</v>
      </c>
      <c r="L553" s="24">
        <f t="shared" si="34"/>
        <v>22.47</v>
      </c>
      <c r="M553" s="171"/>
    </row>
    <row r="554" spans="1:13" ht="24" customHeight="1" x14ac:dyDescent="0.4">
      <c r="A554" s="10">
        <v>550</v>
      </c>
      <c r="B554" s="3" t="s">
        <v>355</v>
      </c>
      <c r="C554" s="5" t="s">
        <v>356</v>
      </c>
      <c r="D554" s="5" t="s">
        <v>357</v>
      </c>
      <c r="E554" s="3" t="s">
        <v>3468</v>
      </c>
      <c r="F554" s="7">
        <v>56.18</v>
      </c>
      <c r="G554" s="144">
        <v>5</v>
      </c>
      <c r="H554" s="7">
        <v>3.5</v>
      </c>
      <c r="I554" s="8">
        <f t="shared" si="32"/>
        <v>17.5</v>
      </c>
      <c r="J554" s="8">
        <f t="shared" si="33"/>
        <v>1.2250000000000001</v>
      </c>
      <c r="K554" s="24">
        <f t="shared" si="35"/>
        <v>18.73</v>
      </c>
      <c r="L554" s="24">
        <f t="shared" si="34"/>
        <v>74.91</v>
      </c>
      <c r="M554" s="171"/>
    </row>
    <row r="555" spans="1:13" ht="24" customHeight="1" x14ac:dyDescent="0.4">
      <c r="A555" s="10">
        <v>551</v>
      </c>
      <c r="B555" s="3" t="s">
        <v>353</v>
      </c>
      <c r="C555" s="5" t="s">
        <v>275</v>
      </c>
      <c r="D555" s="5" t="s">
        <v>354</v>
      </c>
      <c r="E555" s="3" t="s">
        <v>3468</v>
      </c>
      <c r="F555" s="7">
        <v>112.37</v>
      </c>
      <c r="G555" s="144">
        <v>4</v>
      </c>
      <c r="H555" s="7">
        <v>3.5</v>
      </c>
      <c r="I555" s="8">
        <f t="shared" si="32"/>
        <v>14</v>
      </c>
      <c r="J555" s="8">
        <f t="shared" si="33"/>
        <v>0.98000000000000009</v>
      </c>
      <c r="K555" s="24">
        <f t="shared" si="35"/>
        <v>14.98</v>
      </c>
      <c r="L555" s="24">
        <f t="shared" si="34"/>
        <v>127.35000000000001</v>
      </c>
      <c r="M555" s="171"/>
    </row>
    <row r="556" spans="1:13" ht="24" customHeight="1" x14ac:dyDescent="0.4">
      <c r="A556" s="10">
        <v>552</v>
      </c>
      <c r="B556" s="3" t="s">
        <v>350</v>
      </c>
      <c r="C556" s="5" t="s">
        <v>351</v>
      </c>
      <c r="D556" s="5" t="s">
        <v>352</v>
      </c>
      <c r="E556" s="3" t="s">
        <v>3468</v>
      </c>
      <c r="F556" s="7">
        <v>44.96</v>
      </c>
      <c r="G556" s="144">
        <v>2</v>
      </c>
      <c r="H556" s="7">
        <v>3.5</v>
      </c>
      <c r="I556" s="8">
        <f t="shared" si="32"/>
        <v>7</v>
      </c>
      <c r="J556" s="8">
        <f t="shared" si="33"/>
        <v>0.49000000000000005</v>
      </c>
      <c r="K556" s="24">
        <f t="shared" si="35"/>
        <v>7.49</v>
      </c>
      <c r="L556" s="24">
        <f t="shared" si="34"/>
        <v>52.45</v>
      </c>
      <c r="M556" s="171"/>
    </row>
    <row r="557" spans="1:13" ht="24" customHeight="1" x14ac:dyDescent="0.4">
      <c r="A557" s="10">
        <v>553</v>
      </c>
      <c r="B557" s="3" t="s">
        <v>348</v>
      </c>
      <c r="C557" s="5" t="s">
        <v>275</v>
      </c>
      <c r="D557" s="5" t="s">
        <v>349</v>
      </c>
      <c r="E557" s="3" t="s">
        <v>18</v>
      </c>
      <c r="F557" s="7">
        <v>0</v>
      </c>
      <c r="G557" s="144">
        <v>3</v>
      </c>
      <c r="H557" s="7">
        <v>3.5</v>
      </c>
      <c r="I557" s="8">
        <f t="shared" si="32"/>
        <v>10.5</v>
      </c>
      <c r="J557" s="8">
        <f t="shared" si="33"/>
        <v>0.7350000000000001</v>
      </c>
      <c r="K557" s="24">
        <f t="shared" si="35"/>
        <v>11.24</v>
      </c>
      <c r="L557" s="24">
        <f t="shared" si="34"/>
        <v>11.24</v>
      </c>
      <c r="M557" s="171"/>
    </row>
    <row r="558" spans="1:13" ht="24" customHeight="1" x14ac:dyDescent="0.4">
      <c r="A558" s="10">
        <v>554</v>
      </c>
      <c r="B558" s="3" t="s">
        <v>345</v>
      </c>
      <c r="C558" s="5" t="s">
        <v>346</v>
      </c>
      <c r="D558" s="5" t="s">
        <v>347</v>
      </c>
      <c r="E558" s="11" t="s">
        <v>18</v>
      </c>
      <c r="F558" s="7">
        <v>0</v>
      </c>
      <c r="G558" s="144">
        <v>5</v>
      </c>
      <c r="H558" s="7">
        <v>3.5</v>
      </c>
      <c r="I558" s="8">
        <f t="shared" si="32"/>
        <v>17.5</v>
      </c>
      <c r="J558" s="8">
        <f t="shared" si="33"/>
        <v>1.2250000000000001</v>
      </c>
      <c r="K558" s="24">
        <f t="shared" si="35"/>
        <v>18.73</v>
      </c>
      <c r="L558" s="24">
        <f t="shared" si="34"/>
        <v>18.73</v>
      </c>
      <c r="M558" s="171"/>
    </row>
    <row r="559" spans="1:13" ht="24" customHeight="1" x14ac:dyDescent="0.4">
      <c r="A559" s="10">
        <v>555</v>
      </c>
      <c r="B559" s="3" t="s">
        <v>343</v>
      </c>
      <c r="C559" s="5" t="s">
        <v>275</v>
      </c>
      <c r="D559" s="5" t="s">
        <v>344</v>
      </c>
      <c r="E559" s="11" t="s">
        <v>18</v>
      </c>
      <c r="F559" s="7">
        <v>0</v>
      </c>
      <c r="G559" s="144">
        <v>3</v>
      </c>
      <c r="H559" s="7">
        <v>3.5</v>
      </c>
      <c r="I559" s="8">
        <f t="shared" si="32"/>
        <v>10.5</v>
      </c>
      <c r="J559" s="8">
        <f t="shared" si="33"/>
        <v>0.7350000000000001</v>
      </c>
      <c r="K559" s="24">
        <f t="shared" si="35"/>
        <v>11.24</v>
      </c>
      <c r="L559" s="24">
        <f t="shared" si="34"/>
        <v>11.24</v>
      </c>
      <c r="M559" s="171"/>
    </row>
    <row r="560" spans="1:13" ht="24" customHeight="1" x14ac:dyDescent="0.4">
      <c r="A560" s="10">
        <v>556</v>
      </c>
      <c r="B560" s="3" t="s">
        <v>340</v>
      </c>
      <c r="C560" s="5" t="s">
        <v>341</v>
      </c>
      <c r="D560" s="5" t="s">
        <v>342</v>
      </c>
      <c r="E560" s="3" t="s">
        <v>18</v>
      </c>
      <c r="F560" s="7">
        <v>0</v>
      </c>
      <c r="G560" s="144">
        <v>7</v>
      </c>
      <c r="H560" s="7">
        <v>3.5</v>
      </c>
      <c r="I560" s="8">
        <f t="shared" si="32"/>
        <v>24.5</v>
      </c>
      <c r="J560" s="8">
        <f t="shared" si="33"/>
        <v>1.7150000000000001</v>
      </c>
      <c r="K560" s="24">
        <f t="shared" si="35"/>
        <v>26.220000000000002</v>
      </c>
      <c r="L560" s="24">
        <f t="shared" si="34"/>
        <v>26.220000000000002</v>
      </c>
      <c r="M560" s="171"/>
    </row>
    <row r="561" spans="1:13" ht="24" customHeight="1" x14ac:dyDescent="0.4">
      <c r="A561" s="10">
        <v>557</v>
      </c>
      <c r="B561" s="3" t="s">
        <v>367</v>
      </c>
      <c r="C561" s="5" t="s">
        <v>368</v>
      </c>
      <c r="D561" s="5" t="s">
        <v>369</v>
      </c>
      <c r="E561" s="11" t="s">
        <v>3464</v>
      </c>
      <c r="F561" s="7">
        <v>812.68</v>
      </c>
      <c r="G561" s="144">
        <v>26</v>
      </c>
      <c r="H561" s="7">
        <v>3.5</v>
      </c>
      <c r="I561" s="8">
        <f t="shared" si="32"/>
        <v>91</v>
      </c>
      <c r="J561" s="8">
        <f t="shared" si="33"/>
        <v>6.370000000000001</v>
      </c>
      <c r="K561" s="24">
        <f t="shared" si="35"/>
        <v>97.37</v>
      </c>
      <c r="L561" s="24">
        <f t="shared" si="34"/>
        <v>910.05</v>
      </c>
      <c r="M561" s="171"/>
    </row>
    <row r="562" spans="1:13" ht="24" customHeight="1" x14ac:dyDescent="0.4">
      <c r="A562" s="10">
        <v>558</v>
      </c>
      <c r="B562" s="3" t="s">
        <v>370</v>
      </c>
      <c r="C562" s="5" t="s">
        <v>371</v>
      </c>
      <c r="D562" s="5" t="s">
        <v>372</v>
      </c>
      <c r="E562" s="11" t="s">
        <v>18</v>
      </c>
      <c r="F562" s="7">
        <v>0</v>
      </c>
      <c r="G562" s="144">
        <v>2</v>
      </c>
      <c r="H562" s="7">
        <v>3.5</v>
      </c>
      <c r="I562" s="8">
        <f t="shared" si="32"/>
        <v>7</v>
      </c>
      <c r="J562" s="8">
        <f t="shared" si="33"/>
        <v>0.49000000000000005</v>
      </c>
      <c r="K562" s="24">
        <f t="shared" si="35"/>
        <v>7.49</v>
      </c>
      <c r="L562" s="24">
        <f t="shared" si="34"/>
        <v>7.49</v>
      </c>
      <c r="M562" s="171"/>
    </row>
    <row r="563" spans="1:13" ht="24" customHeight="1" x14ac:dyDescent="0.4">
      <c r="A563" s="10">
        <v>559</v>
      </c>
      <c r="B563" s="3" t="s">
        <v>515</v>
      </c>
      <c r="C563" s="5" t="s">
        <v>516</v>
      </c>
      <c r="D563" s="5" t="s">
        <v>517</v>
      </c>
      <c r="E563" s="3" t="s">
        <v>3465</v>
      </c>
      <c r="F563" s="7">
        <v>33.71</v>
      </c>
      <c r="G563" s="144">
        <v>9</v>
      </c>
      <c r="H563" s="7">
        <v>3.5</v>
      </c>
      <c r="I563" s="8">
        <f t="shared" si="32"/>
        <v>31.5</v>
      </c>
      <c r="J563" s="8">
        <f t="shared" si="33"/>
        <v>2.2050000000000001</v>
      </c>
      <c r="K563" s="24">
        <f t="shared" si="35"/>
        <v>33.71</v>
      </c>
      <c r="L563" s="24">
        <f t="shared" si="34"/>
        <v>67.42</v>
      </c>
      <c r="M563" s="171"/>
    </row>
    <row r="564" spans="1:13" ht="24" customHeight="1" x14ac:dyDescent="0.4">
      <c r="A564" s="10">
        <v>560</v>
      </c>
      <c r="B564" s="3" t="s">
        <v>518</v>
      </c>
      <c r="C564" s="5" t="s">
        <v>516</v>
      </c>
      <c r="D564" s="5" t="s">
        <v>519</v>
      </c>
      <c r="E564" s="3" t="s">
        <v>18</v>
      </c>
      <c r="F564" s="7">
        <v>0</v>
      </c>
      <c r="G564" s="144">
        <v>10</v>
      </c>
      <c r="H564" s="7">
        <v>3.5</v>
      </c>
      <c r="I564" s="8">
        <f t="shared" si="32"/>
        <v>35</v>
      </c>
      <c r="J564" s="8">
        <f t="shared" si="33"/>
        <v>2.4500000000000002</v>
      </c>
      <c r="K564" s="24">
        <f t="shared" si="35"/>
        <v>37.450000000000003</v>
      </c>
      <c r="L564" s="24">
        <f t="shared" si="34"/>
        <v>37.450000000000003</v>
      </c>
      <c r="M564" s="171"/>
    </row>
    <row r="565" spans="1:13" ht="24" customHeight="1" x14ac:dyDescent="0.4">
      <c r="A565" s="10">
        <v>561</v>
      </c>
      <c r="B565" s="3" t="s">
        <v>520</v>
      </c>
      <c r="C565" s="5" t="s">
        <v>521</v>
      </c>
      <c r="D565" s="5" t="s">
        <v>522</v>
      </c>
      <c r="E565" s="3" t="s">
        <v>3465</v>
      </c>
      <c r="F565" s="7">
        <v>101.12</v>
      </c>
      <c r="G565" s="144">
        <v>21</v>
      </c>
      <c r="H565" s="7">
        <v>3.5</v>
      </c>
      <c r="I565" s="8">
        <f t="shared" si="32"/>
        <v>73.5</v>
      </c>
      <c r="J565" s="8">
        <f t="shared" si="33"/>
        <v>5.1450000000000005</v>
      </c>
      <c r="K565" s="24">
        <f t="shared" si="35"/>
        <v>78.650000000000006</v>
      </c>
      <c r="L565" s="24">
        <f t="shared" si="34"/>
        <v>179.77</v>
      </c>
      <c r="M565" s="171"/>
    </row>
    <row r="566" spans="1:13" ht="24" customHeight="1" x14ac:dyDescent="0.4">
      <c r="A566" s="10">
        <v>562</v>
      </c>
      <c r="B566" s="3" t="s">
        <v>1836</v>
      </c>
      <c r="C566" s="5" t="s">
        <v>1837</v>
      </c>
      <c r="D566" s="5" t="s">
        <v>1838</v>
      </c>
      <c r="E566" s="3" t="s">
        <v>3067</v>
      </c>
      <c r="F566" s="7">
        <v>37.46</v>
      </c>
      <c r="G566" s="144">
        <v>0</v>
      </c>
      <c r="H566" s="7">
        <v>3.5</v>
      </c>
      <c r="I566" s="8">
        <f t="shared" si="32"/>
        <v>0</v>
      </c>
      <c r="J566" s="8">
        <f t="shared" si="33"/>
        <v>0</v>
      </c>
      <c r="K566" s="24">
        <f t="shared" si="35"/>
        <v>0</v>
      </c>
      <c r="L566" s="24">
        <f t="shared" si="34"/>
        <v>37.46</v>
      </c>
      <c r="M566" s="171"/>
    </row>
    <row r="567" spans="1:13" ht="24" customHeight="1" x14ac:dyDescent="0.4">
      <c r="A567" s="10">
        <v>563</v>
      </c>
      <c r="B567" s="3" t="s">
        <v>1756</v>
      </c>
      <c r="C567" s="5" t="s">
        <v>2208</v>
      </c>
      <c r="D567" s="5" t="s">
        <v>2341</v>
      </c>
      <c r="E567" s="3" t="s">
        <v>3464</v>
      </c>
      <c r="F567" s="7">
        <v>164.8</v>
      </c>
      <c r="G567" s="144">
        <v>2</v>
      </c>
      <c r="H567" s="7">
        <v>3.5</v>
      </c>
      <c r="I567" s="8">
        <f t="shared" si="32"/>
        <v>7</v>
      </c>
      <c r="J567" s="8">
        <f t="shared" si="33"/>
        <v>0.49000000000000005</v>
      </c>
      <c r="K567" s="24">
        <f t="shared" si="35"/>
        <v>7.49</v>
      </c>
      <c r="L567" s="24">
        <f t="shared" si="34"/>
        <v>172.29000000000002</v>
      </c>
      <c r="M567" s="171"/>
    </row>
    <row r="568" spans="1:13" ht="24" customHeight="1" x14ac:dyDescent="0.4">
      <c r="A568" s="10">
        <v>564</v>
      </c>
      <c r="B568" s="3" t="s">
        <v>1636</v>
      </c>
      <c r="C568" s="5" t="s">
        <v>1637</v>
      </c>
      <c r="D568" s="5" t="s">
        <v>1638</v>
      </c>
      <c r="E568" s="3" t="s">
        <v>3464</v>
      </c>
      <c r="F568" s="7">
        <v>621.69000000000005</v>
      </c>
      <c r="G568" s="144">
        <v>22</v>
      </c>
      <c r="H568" s="7">
        <v>3.5</v>
      </c>
      <c r="I568" s="8">
        <f t="shared" si="32"/>
        <v>77</v>
      </c>
      <c r="J568" s="8">
        <f t="shared" si="33"/>
        <v>5.3900000000000006</v>
      </c>
      <c r="K568" s="24">
        <f t="shared" si="35"/>
        <v>82.39</v>
      </c>
      <c r="L568" s="24">
        <f t="shared" si="34"/>
        <v>704.08</v>
      </c>
      <c r="M568" s="171"/>
    </row>
    <row r="569" spans="1:13" ht="24" customHeight="1" x14ac:dyDescent="0.4">
      <c r="A569" s="10">
        <v>565</v>
      </c>
      <c r="B569" s="3" t="s">
        <v>1642</v>
      </c>
      <c r="C569" s="5" t="s">
        <v>3591</v>
      </c>
      <c r="D569" s="5" t="s">
        <v>1643</v>
      </c>
      <c r="E569" s="3" t="s">
        <v>3464</v>
      </c>
      <c r="F569" s="7">
        <v>1086.07</v>
      </c>
      <c r="G569" s="144">
        <v>41</v>
      </c>
      <c r="H569" s="7">
        <v>3.5</v>
      </c>
      <c r="I569" s="8">
        <f t="shared" si="32"/>
        <v>143.5</v>
      </c>
      <c r="J569" s="8">
        <f t="shared" si="33"/>
        <v>10.045000000000002</v>
      </c>
      <c r="K569" s="24">
        <f t="shared" si="35"/>
        <v>153.54999999999998</v>
      </c>
      <c r="L569" s="24">
        <f t="shared" si="34"/>
        <v>1239.6199999999999</v>
      </c>
      <c r="M569" s="171"/>
    </row>
    <row r="570" spans="1:13" ht="24" customHeight="1" x14ac:dyDescent="0.4">
      <c r="A570" s="10">
        <v>566</v>
      </c>
      <c r="B570" s="3" t="s">
        <v>1647</v>
      </c>
      <c r="C570" s="5" t="s">
        <v>1648</v>
      </c>
      <c r="D570" s="5" t="s">
        <v>1649</v>
      </c>
      <c r="E570" s="3" t="s">
        <v>3464</v>
      </c>
      <c r="F570" s="7">
        <v>677.86</v>
      </c>
      <c r="G570" s="144">
        <v>37</v>
      </c>
      <c r="H570" s="7">
        <v>3.5</v>
      </c>
      <c r="I570" s="8">
        <f t="shared" si="32"/>
        <v>129.5</v>
      </c>
      <c r="J570" s="8">
        <f t="shared" si="33"/>
        <v>9.0650000000000013</v>
      </c>
      <c r="K570" s="24">
        <f t="shared" si="35"/>
        <v>138.57</v>
      </c>
      <c r="L570" s="24">
        <f t="shared" si="34"/>
        <v>816.43000000000006</v>
      </c>
      <c r="M570" s="171"/>
    </row>
    <row r="571" spans="1:13" ht="24" customHeight="1" x14ac:dyDescent="0.4">
      <c r="A571" s="10">
        <v>567</v>
      </c>
      <c r="B571" s="3" t="s">
        <v>1650</v>
      </c>
      <c r="C571" s="5" t="s">
        <v>1651</v>
      </c>
      <c r="D571" s="5" t="s">
        <v>1652</v>
      </c>
      <c r="E571" s="3" t="s">
        <v>3464</v>
      </c>
      <c r="F571" s="7">
        <v>711.57</v>
      </c>
      <c r="G571" s="144">
        <v>41</v>
      </c>
      <c r="H571" s="7">
        <v>3.5</v>
      </c>
      <c r="I571" s="8">
        <f t="shared" si="32"/>
        <v>143.5</v>
      </c>
      <c r="J571" s="8">
        <f t="shared" si="33"/>
        <v>10.045000000000002</v>
      </c>
      <c r="K571" s="24">
        <f t="shared" si="35"/>
        <v>153.54999999999998</v>
      </c>
      <c r="L571" s="24">
        <f t="shared" si="34"/>
        <v>865.12</v>
      </c>
      <c r="M571" s="171"/>
    </row>
    <row r="572" spans="1:13" ht="24" customHeight="1" x14ac:dyDescent="0.4">
      <c r="A572" s="10">
        <v>568</v>
      </c>
      <c r="B572" s="3" t="s">
        <v>1653</v>
      </c>
      <c r="C572" s="5" t="s">
        <v>1654</v>
      </c>
      <c r="D572" s="5" t="s">
        <v>1655</v>
      </c>
      <c r="E572" s="3" t="s">
        <v>3464</v>
      </c>
      <c r="F572" s="7">
        <v>153.56</v>
      </c>
      <c r="G572" s="144">
        <v>5</v>
      </c>
      <c r="H572" s="7">
        <v>3.5</v>
      </c>
      <c r="I572" s="8">
        <f t="shared" si="32"/>
        <v>17.5</v>
      </c>
      <c r="J572" s="8">
        <f t="shared" si="33"/>
        <v>1.2250000000000001</v>
      </c>
      <c r="K572" s="24">
        <f t="shared" si="35"/>
        <v>18.73</v>
      </c>
      <c r="L572" s="24">
        <f t="shared" si="34"/>
        <v>172.29</v>
      </c>
      <c r="M572" s="171"/>
    </row>
    <row r="573" spans="1:13" ht="24" customHeight="1" x14ac:dyDescent="0.4">
      <c r="A573" s="10">
        <v>569</v>
      </c>
      <c r="B573" s="3" t="s">
        <v>1656</v>
      </c>
      <c r="C573" s="5" t="s">
        <v>1657</v>
      </c>
      <c r="D573" s="5" t="s">
        <v>1658</v>
      </c>
      <c r="E573" s="3" t="s">
        <v>3464</v>
      </c>
      <c r="F573" s="7">
        <v>535.55999999999995</v>
      </c>
      <c r="G573" s="144">
        <v>21</v>
      </c>
      <c r="H573" s="7">
        <v>3.5</v>
      </c>
      <c r="I573" s="8">
        <f t="shared" si="32"/>
        <v>73.5</v>
      </c>
      <c r="J573" s="8">
        <f t="shared" si="33"/>
        <v>5.1450000000000005</v>
      </c>
      <c r="K573" s="24">
        <f t="shared" si="35"/>
        <v>78.650000000000006</v>
      </c>
      <c r="L573" s="24">
        <f t="shared" si="34"/>
        <v>614.20999999999992</v>
      </c>
      <c r="M573" s="171"/>
    </row>
    <row r="574" spans="1:13" ht="24" customHeight="1" x14ac:dyDescent="0.4">
      <c r="A574" s="10">
        <v>570</v>
      </c>
      <c r="B574" s="3" t="s">
        <v>1659</v>
      </c>
      <c r="C574" s="5" t="s">
        <v>2206</v>
      </c>
      <c r="D574" s="5" t="s">
        <v>1660</v>
      </c>
      <c r="E574" s="3" t="s">
        <v>3464</v>
      </c>
      <c r="F574" s="7">
        <v>1074.83</v>
      </c>
      <c r="G574" s="144">
        <v>53</v>
      </c>
      <c r="H574" s="7">
        <v>3.5</v>
      </c>
      <c r="I574" s="8">
        <f t="shared" si="32"/>
        <v>185.5</v>
      </c>
      <c r="J574" s="8">
        <f t="shared" si="33"/>
        <v>12.985000000000001</v>
      </c>
      <c r="K574" s="24">
        <f t="shared" si="35"/>
        <v>198.48999999999998</v>
      </c>
      <c r="L574" s="24">
        <f t="shared" si="34"/>
        <v>1273.32</v>
      </c>
      <c r="M574" s="171"/>
    </row>
    <row r="575" spans="1:13" ht="24" customHeight="1" x14ac:dyDescent="0.4">
      <c r="A575" s="10">
        <v>571</v>
      </c>
      <c r="B575" s="3" t="s">
        <v>1663</v>
      </c>
      <c r="C575" s="5" t="s">
        <v>3592</v>
      </c>
      <c r="D575" s="5" t="s">
        <v>1665</v>
      </c>
      <c r="E575" s="3" t="s">
        <v>3465</v>
      </c>
      <c r="F575" s="7">
        <v>14.98</v>
      </c>
      <c r="G575" s="144">
        <v>3</v>
      </c>
      <c r="H575" s="7">
        <v>3.5</v>
      </c>
      <c r="I575" s="8">
        <f t="shared" si="32"/>
        <v>10.5</v>
      </c>
      <c r="J575" s="8">
        <f t="shared" si="33"/>
        <v>0.7350000000000001</v>
      </c>
      <c r="K575" s="24">
        <f t="shared" si="35"/>
        <v>11.24</v>
      </c>
      <c r="L575" s="24">
        <f t="shared" si="34"/>
        <v>26.22</v>
      </c>
      <c r="M575" s="171"/>
    </row>
    <row r="576" spans="1:13" ht="24" customHeight="1" x14ac:dyDescent="0.4">
      <c r="A576" s="10">
        <v>572</v>
      </c>
      <c r="B576" s="3" t="s">
        <v>1668</v>
      </c>
      <c r="C576" s="5" t="s">
        <v>3593</v>
      </c>
      <c r="D576" s="5" t="s">
        <v>1669</v>
      </c>
      <c r="E576" s="3" t="s">
        <v>3468</v>
      </c>
      <c r="F576" s="7">
        <v>37.46</v>
      </c>
      <c r="G576" s="144">
        <v>3</v>
      </c>
      <c r="H576" s="7">
        <v>3.5</v>
      </c>
      <c r="I576" s="8">
        <f t="shared" si="32"/>
        <v>10.5</v>
      </c>
      <c r="J576" s="8">
        <f t="shared" si="33"/>
        <v>0.7350000000000001</v>
      </c>
      <c r="K576" s="24">
        <f t="shared" si="35"/>
        <v>11.24</v>
      </c>
      <c r="L576" s="24">
        <f t="shared" si="34"/>
        <v>48.7</v>
      </c>
      <c r="M576" s="171"/>
    </row>
    <row r="577" spans="1:13" ht="24" customHeight="1" x14ac:dyDescent="0.4">
      <c r="A577" s="10">
        <v>573</v>
      </c>
      <c r="B577" s="3" t="s">
        <v>1670</v>
      </c>
      <c r="C577" s="5" t="s">
        <v>3594</v>
      </c>
      <c r="D577" s="5" t="s">
        <v>1671</v>
      </c>
      <c r="E577" s="3" t="s">
        <v>3464</v>
      </c>
      <c r="F577" s="7">
        <v>1153.47</v>
      </c>
      <c r="G577" s="144">
        <v>48</v>
      </c>
      <c r="H577" s="7">
        <v>3.5</v>
      </c>
      <c r="I577" s="8">
        <f t="shared" si="32"/>
        <v>168</v>
      </c>
      <c r="J577" s="8">
        <f t="shared" si="33"/>
        <v>11.760000000000002</v>
      </c>
      <c r="K577" s="24">
        <f t="shared" si="35"/>
        <v>179.76</v>
      </c>
      <c r="L577" s="24">
        <f t="shared" si="34"/>
        <v>1333.23</v>
      </c>
      <c r="M577" s="171"/>
    </row>
    <row r="578" spans="1:13" ht="24" customHeight="1" x14ac:dyDescent="0.4">
      <c r="A578" s="10">
        <v>574</v>
      </c>
      <c r="B578" s="3" t="s">
        <v>1672</v>
      </c>
      <c r="C578" s="5" t="s">
        <v>1664</v>
      </c>
      <c r="D578" s="5" t="s">
        <v>1673</v>
      </c>
      <c r="E578" s="3" t="s">
        <v>3464</v>
      </c>
      <c r="F578" s="7">
        <v>86.14</v>
      </c>
      <c r="G578" s="144">
        <v>4</v>
      </c>
      <c r="H578" s="7">
        <v>3.5</v>
      </c>
      <c r="I578" s="8">
        <f t="shared" si="32"/>
        <v>14</v>
      </c>
      <c r="J578" s="8">
        <f t="shared" si="33"/>
        <v>0.98000000000000009</v>
      </c>
      <c r="K578" s="24">
        <f t="shared" si="35"/>
        <v>14.98</v>
      </c>
      <c r="L578" s="24">
        <f t="shared" si="34"/>
        <v>101.12</v>
      </c>
      <c r="M578" s="171"/>
    </row>
    <row r="579" spans="1:13" ht="24" customHeight="1" x14ac:dyDescent="0.4">
      <c r="A579" s="10">
        <v>575</v>
      </c>
      <c r="B579" s="3" t="s">
        <v>1666</v>
      </c>
      <c r="C579" s="5" t="s">
        <v>3595</v>
      </c>
      <c r="D579" s="5" t="s">
        <v>1667</v>
      </c>
      <c r="E579" s="3" t="s">
        <v>3464</v>
      </c>
      <c r="F579" s="7">
        <v>438.17</v>
      </c>
      <c r="G579" s="144">
        <v>21</v>
      </c>
      <c r="H579" s="7">
        <v>3.5</v>
      </c>
      <c r="I579" s="8">
        <f t="shared" si="32"/>
        <v>73.5</v>
      </c>
      <c r="J579" s="8">
        <f t="shared" si="33"/>
        <v>5.1450000000000005</v>
      </c>
      <c r="K579" s="24">
        <f t="shared" si="35"/>
        <v>78.650000000000006</v>
      </c>
      <c r="L579" s="24">
        <f t="shared" si="34"/>
        <v>516.82000000000005</v>
      </c>
      <c r="M579" s="171"/>
    </row>
    <row r="580" spans="1:13" ht="24" customHeight="1" x14ac:dyDescent="0.4">
      <c r="A580" s="10">
        <v>576</v>
      </c>
      <c r="B580" s="3" t="s">
        <v>1674</v>
      </c>
      <c r="C580" s="5" t="s">
        <v>1675</v>
      </c>
      <c r="D580" s="5" t="s">
        <v>1667</v>
      </c>
      <c r="E580" s="3" t="s">
        <v>3464</v>
      </c>
      <c r="F580" s="7">
        <v>333.33</v>
      </c>
      <c r="G580" s="144">
        <v>0</v>
      </c>
      <c r="H580" s="7">
        <v>3.5</v>
      </c>
      <c r="I580" s="8">
        <f t="shared" si="32"/>
        <v>0</v>
      </c>
      <c r="J580" s="8">
        <f t="shared" si="33"/>
        <v>0</v>
      </c>
      <c r="K580" s="24">
        <f t="shared" si="35"/>
        <v>0</v>
      </c>
      <c r="L580" s="24">
        <f t="shared" si="34"/>
        <v>333.33</v>
      </c>
      <c r="M580" s="171"/>
    </row>
    <row r="581" spans="1:13" ht="24" customHeight="1" x14ac:dyDescent="0.4">
      <c r="A581" s="10">
        <v>577</v>
      </c>
      <c r="B581" s="3" t="s">
        <v>1676</v>
      </c>
      <c r="C581" s="5" t="s">
        <v>1675</v>
      </c>
      <c r="D581" s="5" t="s">
        <v>1677</v>
      </c>
      <c r="E581" s="3" t="s">
        <v>3464</v>
      </c>
      <c r="F581" s="7">
        <v>524.30999999999995</v>
      </c>
      <c r="G581" s="144">
        <v>26</v>
      </c>
      <c r="H581" s="7">
        <v>3.5</v>
      </c>
      <c r="I581" s="8">
        <f t="shared" si="32"/>
        <v>91</v>
      </c>
      <c r="J581" s="8">
        <f t="shared" si="33"/>
        <v>6.370000000000001</v>
      </c>
      <c r="K581" s="24">
        <f t="shared" si="35"/>
        <v>97.37</v>
      </c>
      <c r="L581" s="24">
        <f t="shared" si="34"/>
        <v>621.67999999999995</v>
      </c>
      <c r="M581" s="171"/>
    </row>
    <row r="582" spans="1:13" ht="24" customHeight="1" x14ac:dyDescent="0.4">
      <c r="A582" s="10">
        <v>578</v>
      </c>
      <c r="B582" s="3" t="s">
        <v>1681</v>
      </c>
      <c r="C582" s="5" t="s">
        <v>3596</v>
      </c>
      <c r="D582" s="5" t="s">
        <v>1682</v>
      </c>
      <c r="E582" s="3" t="s">
        <v>18</v>
      </c>
      <c r="F582" s="7">
        <v>0</v>
      </c>
      <c r="G582" s="144">
        <v>23</v>
      </c>
      <c r="H582" s="7">
        <v>3.5</v>
      </c>
      <c r="I582" s="8">
        <f t="shared" ref="I582:I645" si="36">SUM(G582*H582)</f>
        <v>80.5</v>
      </c>
      <c r="J582" s="8">
        <f t="shared" ref="J582:J645" si="37">SUM(I582*7%)</f>
        <v>5.6350000000000007</v>
      </c>
      <c r="K582" s="24">
        <f t="shared" si="35"/>
        <v>86.14</v>
      </c>
      <c r="L582" s="24">
        <f t="shared" ref="L582:L645" si="38">SUM(F582+K582)</f>
        <v>86.14</v>
      </c>
      <c r="M582" s="171"/>
    </row>
    <row r="583" spans="1:13" ht="24" customHeight="1" x14ac:dyDescent="0.4">
      <c r="A583" s="10">
        <v>579</v>
      </c>
      <c r="B583" s="3" t="s">
        <v>1683</v>
      </c>
      <c r="C583" s="5" t="s">
        <v>1684</v>
      </c>
      <c r="D583" s="5" t="s">
        <v>1685</v>
      </c>
      <c r="E583" s="3" t="s">
        <v>3464</v>
      </c>
      <c r="F583" s="7">
        <v>2408.0500000000002</v>
      </c>
      <c r="G583" s="144">
        <v>68</v>
      </c>
      <c r="H583" s="7">
        <v>3.5</v>
      </c>
      <c r="I583" s="8">
        <f t="shared" si="36"/>
        <v>238</v>
      </c>
      <c r="J583" s="8">
        <f t="shared" si="37"/>
        <v>16.66</v>
      </c>
      <c r="K583" s="24">
        <f t="shared" si="35"/>
        <v>254.66</v>
      </c>
      <c r="L583" s="24">
        <f t="shared" si="38"/>
        <v>2662.71</v>
      </c>
      <c r="M583" s="171"/>
    </row>
    <row r="584" spans="1:13" ht="24" customHeight="1" x14ac:dyDescent="0.4">
      <c r="A584" s="10">
        <v>580</v>
      </c>
      <c r="B584" s="3" t="s">
        <v>1678</v>
      </c>
      <c r="C584" s="5" t="s">
        <v>1679</v>
      </c>
      <c r="D584" s="5" t="s">
        <v>1680</v>
      </c>
      <c r="E584" s="3" t="s">
        <v>3464</v>
      </c>
      <c r="F584" s="7">
        <v>797.71</v>
      </c>
      <c r="G584" s="144">
        <v>32</v>
      </c>
      <c r="H584" s="7">
        <v>3.5</v>
      </c>
      <c r="I584" s="8">
        <f t="shared" si="36"/>
        <v>112</v>
      </c>
      <c r="J584" s="8">
        <f t="shared" si="37"/>
        <v>7.8400000000000007</v>
      </c>
      <c r="K584" s="24">
        <f t="shared" ref="K584:K647" si="39">ROUNDUP(I584+J584,2)</f>
        <v>119.84</v>
      </c>
      <c r="L584" s="24">
        <f t="shared" si="38"/>
        <v>917.55000000000007</v>
      </c>
      <c r="M584" s="171"/>
    </row>
    <row r="585" spans="1:13" ht="24" customHeight="1" x14ac:dyDescent="0.4">
      <c r="A585" s="10">
        <v>581</v>
      </c>
      <c r="B585" s="3" t="s">
        <v>1737</v>
      </c>
      <c r="C585" s="5" t="s">
        <v>3597</v>
      </c>
      <c r="D585" s="5" t="s">
        <v>1738</v>
      </c>
      <c r="E585" s="3" t="s">
        <v>3468</v>
      </c>
      <c r="F585" s="7">
        <v>580.48</v>
      </c>
      <c r="G585" s="144">
        <v>20</v>
      </c>
      <c r="H585" s="7">
        <v>3.5</v>
      </c>
      <c r="I585" s="8">
        <f t="shared" si="36"/>
        <v>70</v>
      </c>
      <c r="J585" s="8">
        <f t="shared" si="37"/>
        <v>4.9000000000000004</v>
      </c>
      <c r="K585" s="24">
        <f t="shared" si="39"/>
        <v>74.900000000000006</v>
      </c>
      <c r="L585" s="24">
        <f t="shared" si="38"/>
        <v>655.38</v>
      </c>
      <c r="M585" s="171"/>
    </row>
    <row r="586" spans="1:13" ht="24" customHeight="1" x14ac:dyDescent="0.4">
      <c r="A586" s="10">
        <v>582</v>
      </c>
      <c r="B586" s="3" t="s">
        <v>1862</v>
      </c>
      <c r="C586" s="5" t="s">
        <v>1863</v>
      </c>
      <c r="D586" s="5" t="s">
        <v>1864</v>
      </c>
      <c r="E586" s="3" t="s">
        <v>3464</v>
      </c>
      <c r="F586" s="7">
        <v>430.7</v>
      </c>
      <c r="G586" s="144">
        <v>19</v>
      </c>
      <c r="H586" s="7">
        <v>3.5</v>
      </c>
      <c r="I586" s="8">
        <f t="shared" si="36"/>
        <v>66.5</v>
      </c>
      <c r="J586" s="8">
        <f t="shared" si="37"/>
        <v>4.6550000000000002</v>
      </c>
      <c r="K586" s="24">
        <f t="shared" si="39"/>
        <v>71.160000000000011</v>
      </c>
      <c r="L586" s="24">
        <f t="shared" si="38"/>
        <v>501.86</v>
      </c>
      <c r="M586" s="171"/>
    </row>
    <row r="587" spans="1:13" ht="24" customHeight="1" x14ac:dyDescent="0.4">
      <c r="A587" s="10">
        <v>583</v>
      </c>
      <c r="B587" s="3" t="s">
        <v>1739</v>
      </c>
      <c r="C587" s="5" t="s">
        <v>1740</v>
      </c>
      <c r="D587" s="5" t="s">
        <v>1741</v>
      </c>
      <c r="E587" s="3" t="s">
        <v>3464</v>
      </c>
      <c r="F587" s="7">
        <v>344.55</v>
      </c>
      <c r="G587" s="144">
        <v>7</v>
      </c>
      <c r="H587" s="7">
        <v>3.5</v>
      </c>
      <c r="I587" s="8">
        <f t="shared" si="36"/>
        <v>24.5</v>
      </c>
      <c r="J587" s="8">
        <f t="shared" si="37"/>
        <v>1.7150000000000001</v>
      </c>
      <c r="K587" s="24">
        <f t="shared" si="39"/>
        <v>26.220000000000002</v>
      </c>
      <c r="L587" s="24">
        <f t="shared" si="38"/>
        <v>370.77000000000004</v>
      </c>
      <c r="M587" s="171"/>
    </row>
    <row r="588" spans="1:13" ht="24" customHeight="1" x14ac:dyDescent="0.4">
      <c r="A588" s="10">
        <v>584</v>
      </c>
      <c r="B588" s="3" t="s">
        <v>1748</v>
      </c>
      <c r="C588" s="5" t="s">
        <v>1740</v>
      </c>
      <c r="D588" s="5" t="s">
        <v>1749</v>
      </c>
      <c r="E588" s="3" t="s">
        <v>3464</v>
      </c>
      <c r="F588" s="7">
        <v>2205.8200000000002</v>
      </c>
      <c r="G588" s="144">
        <v>93</v>
      </c>
      <c r="H588" s="7">
        <v>3.5</v>
      </c>
      <c r="I588" s="8">
        <f t="shared" si="36"/>
        <v>325.5</v>
      </c>
      <c r="J588" s="8">
        <f t="shared" si="37"/>
        <v>22.785000000000004</v>
      </c>
      <c r="K588" s="24">
        <f t="shared" si="39"/>
        <v>348.28999999999996</v>
      </c>
      <c r="L588" s="24">
        <f t="shared" si="38"/>
        <v>2554.11</v>
      </c>
      <c r="M588" s="171"/>
    </row>
    <row r="589" spans="1:13" ht="24" customHeight="1" x14ac:dyDescent="0.4">
      <c r="A589" s="10">
        <v>585</v>
      </c>
      <c r="B589" s="3" t="s">
        <v>1750</v>
      </c>
      <c r="C589" s="5" t="s">
        <v>1751</v>
      </c>
      <c r="D589" s="5" t="s">
        <v>1752</v>
      </c>
      <c r="E589" s="3" t="s">
        <v>18</v>
      </c>
      <c r="F589" s="7">
        <v>0</v>
      </c>
      <c r="G589" s="144">
        <v>20</v>
      </c>
      <c r="H589" s="7">
        <v>3.5</v>
      </c>
      <c r="I589" s="8">
        <f t="shared" si="36"/>
        <v>70</v>
      </c>
      <c r="J589" s="8">
        <f t="shared" si="37"/>
        <v>4.9000000000000004</v>
      </c>
      <c r="K589" s="24">
        <f t="shared" si="39"/>
        <v>74.900000000000006</v>
      </c>
      <c r="L589" s="24">
        <f t="shared" si="38"/>
        <v>74.900000000000006</v>
      </c>
      <c r="M589" s="171"/>
    </row>
    <row r="590" spans="1:13" ht="24" customHeight="1" x14ac:dyDescent="0.4">
      <c r="A590" s="10">
        <v>586</v>
      </c>
      <c r="B590" s="3" t="s">
        <v>1753</v>
      </c>
      <c r="C590" s="5" t="s">
        <v>1754</v>
      </c>
      <c r="D590" s="5" t="s">
        <v>1755</v>
      </c>
      <c r="E590" s="3" t="s">
        <v>3464</v>
      </c>
      <c r="F590" s="7">
        <v>206</v>
      </c>
      <c r="G590" s="144">
        <v>8</v>
      </c>
      <c r="H590" s="7">
        <v>3.5</v>
      </c>
      <c r="I590" s="8">
        <f t="shared" si="36"/>
        <v>28</v>
      </c>
      <c r="J590" s="8">
        <f t="shared" si="37"/>
        <v>1.9600000000000002</v>
      </c>
      <c r="K590" s="24">
        <f t="shared" si="39"/>
        <v>29.96</v>
      </c>
      <c r="L590" s="24">
        <f t="shared" si="38"/>
        <v>235.96</v>
      </c>
      <c r="M590" s="171"/>
    </row>
    <row r="591" spans="1:13" ht="24" customHeight="1" x14ac:dyDescent="0.4">
      <c r="A591" s="10">
        <v>587</v>
      </c>
      <c r="B591" s="3" t="s">
        <v>1757</v>
      </c>
      <c r="C591" s="5" t="s">
        <v>3598</v>
      </c>
      <c r="D591" s="5" t="s">
        <v>1758</v>
      </c>
      <c r="E591" s="3" t="s">
        <v>3464</v>
      </c>
      <c r="F591" s="7">
        <v>265.89999999999998</v>
      </c>
      <c r="G591" s="144">
        <v>4</v>
      </c>
      <c r="H591" s="7">
        <v>3.5</v>
      </c>
      <c r="I591" s="8">
        <f t="shared" si="36"/>
        <v>14</v>
      </c>
      <c r="J591" s="8">
        <f t="shared" si="37"/>
        <v>0.98000000000000009</v>
      </c>
      <c r="K591" s="24">
        <f t="shared" si="39"/>
        <v>14.98</v>
      </c>
      <c r="L591" s="24">
        <f t="shared" si="38"/>
        <v>280.88</v>
      </c>
      <c r="M591" s="171"/>
    </row>
    <row r="592" spans="1:13" ht="24" customHeight="1" x14ac:dyDescent="0.4">
      <c r="A592" s="10">
        <v>588</v>
      </c>
      <c r="B592" s="3" t="s">
        <v>1759</v>
      </c>
      <c r="C592" s="5" t="s">
        <v>3599</v>
      </c>
      <c r="D592" s="5" t="s">
        <v>3600</v>
      </c>
      <c r="E592" s="3" t="s">
        <v>18</v>
      </c>
      <c r="F592" s="7">
        <v>0</v>
      </c>
      <c r="G592" s="144">
        <v>3</v>
      </c>
      <c r="H592" s="7">
        <v>3.5</v>
      </c>
      <c r="I592" s="8">
        <f t="shared" si="36"/>
        <v>10.5</v>
      </c>
      <c r="J592" s="8">
        <f t="shared" si="37"/>
        <v>0.7350000000000001</v>
      </c>
      <c r="K592" s="24">
        <f t="shared" si="39"/>
        <v>11.24</v>
      </c>
      <c r="L592" s="24">
        <f t="shared" si="38"/>
        <v>11.24</v>
      </c>
      <c r="M592" s="171"/>
    </row>
    <row r="593" spans="1:13" ht="24" customHeight="1" x14ac:dyDescent="0.4">
      <c r="A593" s="10">
        <v>589</v>
      </c>
      <c r="B593" s="3" t="s">
        <v>1696</v>
      </c>
      <c r="C593" s="5" t="s">
        <v>3601</v>
      </c>
      <c r="D593" s="5" t="s">
        <v>2340</v>
      </c>
      <c r="E593" s="3" t="s">
        <v>3471</v>
      </c>
      <c r="F593" s="7">
        <v>7.5</v>
      </c>
      <c r="G593" s="144">
        <v>0</v>
      </c>
      <c r="H593" s="7">
        <v>3.5</v>
      </c>
      <c r="I593" s="8">
        <f t="shared" si="36"/>
        <v>0</v>
      </c>
      <c r="J593" s="8">
        <f t="shared" si="37"/>
        <v>0</v>
      </c>
      <c r="K593" s="24">
        <f t="shared" si="39"/>
        <v>0</v>
      </c>
      <c r="L593" s="24">
        <f t="shared" si="38"/>
        <v>7.5</v>
      </c>
      <c r="M593" s="171"/>
    </row>
    <row r="594" spans="1:13" ht="24" customHeight="1" x14ac:dyDescent="0.4">
      <c r="A594" s="10">
        <v>590</v>
      </c>
      <c r="B594" s="3" t="s">
        <v>1695</v>
      </c>
      <c r="C594" s="5" t="s">
        <v>3602</v>
      </c>
      <c r="D594" s="5" t="s">
        <v>2338</v>
      </c>
      <c r="E594" s="3" t="s">
        <v>3471</v>
      </c>
      <c r="F594" s="7">
        <v>41.2</v>
      </c>
      <c r="G594" s="144">
        <v>0</v>
      </c>
      <c r="H594" s="7">
        <v>3.5</v>
      </c>
      <c r="I594" s="8">
        <f t="shared" si="36"/>
        <v>0</v>
      </c>
      <c r="J594" s="8">
        <f t="shared" si="37"/>
        <v>0</v>
      </c>
      <c r="K594" s="24">
        <f t="shared" si="39"/>
        <v>0</v>
      </c>
      <c r="L594" s="24">
        <f t="shared" si="38"/>
        <v>41.2</v>
      </c>
      <c r="M594" s="171"/>
    </row>
    <row r="595" spans="1:13" ht="24" customHeight="1" x14ac:dyDescent="0.4">
      <c r="A595" s="10">
        <v>591</v>
      </c>
      <c r="B595" s="3" t="s">
        <v>1689</v>
      </c>
      <c r="C595" s="5" t="s">
        <v>3603</v>
      </c>
      <c r="D595" s="5" t="s">
        <v>1690</v>
      </c>
      <c r="E595" s="3" t="s">
        <v>3464</v>
      </c>
      <c r="F595" s="7">
        <v>258.42</v>
      </c>
      <c r="G595" s="144">
        <v>25</v>
      </c>
      <c r="H595" s="7">
        <v>3.5</v>
      </c>
      <c r="I595" s="8">
        <f t="shared" si="36"/>
        <v>87.5</v>
      </c>
      <c r="J595" s="8">
        <f t="shared" si="37"/>
        <v>6.1250000000000009</v>
      </c>
      <c r="K595" s="24">
        <f t="shared" si="39"/>
        <v>93.63000000000001</v>
      </c>
      <c r="L595" s="24">
        <f t="shared" si="38"/>
        <v>352.05</v>
      </c>
      <c r="M595" s="171"/>
    </row>
    <row r="596" spans="1:13" ht="24" customHeight="1" x14ac:dyDescent="0.4">
      <c r="A596" s="10">
        <v>592</v>
      </c>
      <c r="B596" s="3" t="s">
        <v>3604</v>
      </c>
      <c r="C596" s="5" t="s">
        <v>3605</v>
      </c>
      <c r="D596" s="5" t="s">
        <v>3606</v>
      </c>
      <c r="E596" s="3" t="s">
        <v>18</v>
      </c>
      <c r="F596" s="7">
        <v>0</v>
      </c>
      <c r="G596" s="144">
        <v>2</v>
      </c>
      <c r="H596" s="7">
        <v>3.5</v>
      </c>
      <c r="I596" s="8">
        <f t="shared" si="36"/>
        <v>7</v>
      </c>
      <c r="J596" s="8">
        <f t="shared" si="37"/>
        <v>0.49000000000000005</v>
      </c>
      <c r="K596" s="24">
        <f t="shared" si="39"/>
        <v>7.49</v>
      </c>
      <c r="L596" s="24">
        <f t="shared" si="38"/>
        <v>7.49</v>
      </c>
      <c r="M596" s="171"/>
    </row>
    <row r="597" spans="1:13" ht="24" customHeight="1" x14ac:dyDescent="0.4">
      <c r="A597" s="10">
        <v>593</v>
      </c>
      <c r="B597" s="3" t="s">
        <v>1742</v>
      </c>
      <c r="C597" s="5" t="s">
        <v>1743</v>
      </c>
      <c r="D597" s="5" t="s">
        <v>1744</v>
      </c>
      <c r="E597" s="3" t="s">
        <v>18</v>
      </c>
      <c r="F597" s="7">
        <v>0</v>
      </c>
      <c r="G597" s="144">
        <v>38</v>
      </c>
      <c r="H597" s="7">
        <v>3.5</v>
      </c>
      <c r="I597" s="8">
        <f t="shared" si="36"/>
        <v>133</v>
      </c>
      <c r="J597" s="8">
        <f t="shared" si="37"/>
        <v>9.31</v>
      </c>
      <c r="K597" s="24">
        <f t="shared" si="39"/>
        <v>142.31</v>
      </c>
      <c r="L597" s="24">
        <f t="shared" si="38"/>
        <v>142.31</v>
      </c>
      <c r="M597" s="171"/>
    </row>
    <row r="598" spans="1:13" ht="24" customHeight="1" x14ac:dyDescent="0.4">
      <c r="A598" s="10">
        <v>594</v>
      </c>
      <c r="B598" s="3" t="s">
        <v>1686</v>
      </c>
      <c r="C598" s="5" t="s">
        <v>1687</v>
      </c>
      <c r="D598" s="5" t="s">
        <v>1688</v>
      </c>
      <c r="E598" s="3" t="s">
        <v>3468</v>
      </c>
      <c r="F598" s="7">
        <v>295.86</v>
      </c>
      <c r="G598" s="144">
        <v>28</v>
      </c>
      <c r="H598" s="7">
        <v>3.5</v>
      </c>
      <c r="I598" s="8">
        <f t="shared" si="36"/>
        <v>98</v>
      </c>
      <c r="J598" s="8">
        <f t="shared" si="37"/>
        <v>6.86</v>
      </c>
      <c r="K598" s="24">
        <f t="shared" si="39"/>
        <v>104.86</v>
      </c>
      <c r="L598" s="24">
        <f t="shared" si="38"/>
        <v>400.72</v>
      </c>
      <c r="M598" s="171"/>
    </row>
    <row r="599" spans="1:13" ht="24" customHeight="1" x14ac:dyDescent="0.4">
      <c r="A599" s="10">
        <v>595</v>
      </c>
      <c r="B599" s="3" t="s">
        <v>1745</v>
      </c>
      <c r="C599" s="5" t="s">
        <v>1746</v>
      </c>
      <c r="D599" s="5" t="s">
        <v>1747</v>
      </c>
      <c r="E599" s="3" t="s">
        <v>18</v>
      </c>
      <c r="F599" s="7">
        <v>0</v>
      </c>
      <c r="G599" s="144">
        <v>3</v>
      </c>
      <c r="H599" s="7">
        <v>3.5</v>
      </c>
      <c r="I599" s="8">
        <f t="shared" si="36"/>
        <v>10.5</v>
      </c>
      <c r="J599" s="8">
        <f t="shared" si="37"/>
        <v>0.7350000000000001</v>
      </c>
      <c r="K599" s="24">
        <f t="shared" si="39"/>
        <v>11.24</v>
      </c>
      <c r="L599" s="24">
        <f t="shared" si="38"/>
        <v>11.24</v>
      </c>
      <c r="M599" s="171"/>
    </row>
    <row r="600" spans="1:13" ht="24" customHeight="1" x14ac:dyDescent="0.4">
      <c r="A600" s="172">
        <v>596</v>
      </c>
      <c r="B600" s="3" t="s">
        <v>3891</v>
      </c>
      <c r="C600" s="5" t="s">
        <v>1746</v>
      </c>
      <c r="D600" s="5" t="s">
        <v>3892</v>
      </c>
      <c r="E600" s="3" t="s">
        <v>18</v>
      </c>
      <c r="F600" s="7">
        <v>0</v>
      </c>
      <c r="G600" s="144">
        <v>0</v>
      </c>
      <c r="H600" s="7">
        <v>3.5</v>
      </c>
      <c r="I600" s="8">
        <f t="shared" si="36"/>
        <v>0</v>
      </c>
      <c r="J600" s="8">
        <f t="shared" si="37"/>
        <v>0</v>
      </c>
      <c r="K600" s="24">
        <f t="shared" si="39"/>
        <v>0</v>
      </c>
      <c r="L600" s="24">
        <f t="shared" si="38"/>
        <v>0</v>
      </c>
      <c r="M600" s="171"/>
    </row>
    <row r="601" spans="1:13" ht="24" customHeight="1" x14ac:dyDescent="0.4">
      <c r="A601" s="172">
        <v>597</v>
      </c>
      <c r="B601" s="145" t="s">
        <v>3893</v>
      </c>
      <c r="C601" s="173" t="s">
        <v>1746</v>
      </c>
      <c r="D601" s="5" t="s">
        <v>3894</v>
      </c>
      <c r="E601" s="3" t="s">
        <v>18</v>
      </c>
      <c r="F601" s="7">
        <v>0</v>
      </c>
      <c r="G601" s="144">
        <v>0</v>
      </c>
      <c r="H601" s="7">
        <v>3.5</v>
      </c>
      <c r="I601" s="8">
        <f t="shared" si="36"/>
        <v>0</v>
      </c>
      <c r="J601" s="8">
        <f t="shared" si="37"/>
        <v>0</v>
      </c>
      <c r="K601" s="24">
        <f t="shared" si="39"/>
        <v>0</v>
      </c>
      <c r="L601" s="24">
        <f t="shared" si="38"/>
        <v>0</v>
      </c>
      <c r="M601" s="171"/>
    </row>
    <row r="602" spans="1:13" ht="24" customHeight="1" x14ac:dyDescent="0.4">
      <c r="A602" s="172">
        <v>598</v>
      </c>
      <c r="B602" s="145" t="s">
        <v>3895</v>
      </c>
      <c r="C602" s="173" t="s">
        <v>1746</v>
      </c>
      <c r="D602" s="5" t="s">
        <v>3896</v>
      </c>
      <c r="E602" s="3" t="s">
        <v>18</v>
      </c>
      <c r="F602" s="7">
        <v>0</v>
      </c>
      <c r="G602" s="144">
        <v>0</v>
      </c>
      <c r="H602" s="7">
        <v>3.5</v>
      </c>
      <c r="I602" s="8">
        <f t="shared" si="36"/>
        <v>0</v>
      </c>
      <c r="J602" s="8">
        <f t="shared" si="37"/>
        <v>0</v>
      </c>
      <c r="K602" s="24">
        <f t="shared" si="39"/>
        <v>0</v>
      </c>
      <c r="L602" s="24">
        <f t="shared" si="38"/>
        <v>0</v>
      </c>
      <c r="M602" s="171"/>
    </row>
    <row r="603" spans="1:13" ht="24" customHeight="1" x14ac:dyDescent="0.4">
      <c r="A603" s="10">
        <v>599</v>
      </c>
      <c r="B603" s="3" t="s">
        <v>1766</v>
      </c>
      <c r="C603" s="5" t="s">
        <v>3607</v>
      </c>
      <c r="D603" s="5" t="s">
        <v>1767</v>
      </c>
      <c r="E603" s="3" t="s">
        <v>3070</v>
      </c>
      <c r="F603" s="7">
        <v>37.46</v>
      </c>
      <c r="G603" s="144">
        <v>0</v>
      </c>
      <c r="H603" s="7">
        <v>3.5</v>
      </c>
      <c r="I603" s="8">
        <f t="shared" si="36"/>
        <v>0</v>
      </c>
      <c r="J603" s="8">
        <f t="shared" si="37"/>
        <v>0</v>
      </c>
      <c r="K603" s="24">
        <f t="shared" si="39"/>
        <v>0</v>
      </c>
      <c r="L603" s="24">
        <f t="shared" si="38"/>
        <v>37.46</v>
      </c>
      <c r="M603" s="171"/>
    </row>
    <row r="604" spans="1:13" ht="24" customHeight="1" x14ac:dyDescent="0.4">
      <c r="A604" s="10">
        <v>600</v>
      </c>
      <c r="B604" s="3" t="s">
        <v>1763</v>
      </c>
      <c r="C604" s="5" t="s">
        <v>1764</v>
      </c>
      <c r="D604" s="5" t="s">
        <v>1765</v>
      </c>
      <c r="E604" s="3" t="s">
        <v>18</v>
      </c>
      <c r="F604" s="7">
        <v>0</v>
      </c>
      <c r="G604" s="144">
        <v>25</v>
      </c>
      <c r="H604" s="7">
        <v>3.5</v>
      </c>
      <c r="I604" s="8">
        <f t="shared" si="36"/>
        <v>87.5</v>
      </c>
      <c r="J604" s="8">
        <f t="shared" si="37"/>
        <v>6.1250000000000009</v>
      </c>
      <c r="K604" s="24">
        <f t="shared" si="39"/>
        <v>93.63000000000001</v>
      </c>
      <c r="L604" s="24">
        <f t="shared" si="38"/>
        <v>93.63000000000001</v>
      </c>
      <c r="M604" s="171"/>
    </row>
    <row r="605" spans="1:13" ht="24" customHeight="1" x14ac:dyDescent="0.4">
      <c r="A605" s="10">
        <v>601</v>
      </c>
      <c r="B605" s="3" t="s">
        <v>1697</v>
      </c>
      <c r="C605" s="5" t="s">
        <v>3608</v>
      </c>
      <c r="D605" s="5" t="s">
        <v>1698</v>
      </c>
      <c r="E605" s="3" t="s">
        <v>3465</v>
      </c>
      <c r="F605" s="7">
        <v>59.92</v>
      </c>
      <c r="G605" s="144">
        <v>19</v>
      </c>
      <c r="H605" s="7">
        <v>3.5</v>
      </c>
      <c r="I605" s="8">
        <f t="shared" si="36"/>
        <v>66.5</v>
      </c>
      <c r="J605" s="8">
        <f t="shared" si="37"/>
        <v>4.6550000000000002</v>
      </c>
      <c r="K605" s="24">
        <f t="shared" si="39"/>
        <v>71.160000000000011</v>
      </c>
      <c r="L605" s="24">
        <f t="shared" si="38"/>
        <v>131.08000000000001</v>
      </c>
      <c r="M605" s="171"/>
    </row>
    <row r="606" spans="1:13" ht="24" customHeight="1" x14ac:dyDescent="0.4">
      <c r="A606" s="10">
        <v>602</v>
      </c>
      <c r="B606" s="3" t="s">
        <v>1702</v>
      </c>
      <c r="C606" s="5" t="s">
        <v>1700</v>
      </c>
      <c r="D606" s="5" t="s">
        <v>1703</v>
      </c>
      <c r="E606" s="3" t="s">
        <v>3464</v>
      </c>
      <c r="F606" s="7">
        <v>1307.02</v>
      </c>
      <c r="G606" s="144">
        <v>66</v>
      </c>
      <c r="H606" s="7">
        <v>3.5</v>
      </c>
      <c r="I606" s="8">
        <f t="shared" si="36"/>
        <v>231</v>
      </c>
      <c r="J606" s="8">
        <f t="shared" si="37"/>
        <v>16.170000000000002</v>
      </c>
      <c r="K606" s="24">
        <f t="shared" si="39"/>
        <v>247.17</v>
      </c>
      <c r="L606" s="24">
        <f t="shared" si="38"/>
        <v>1554.19</v>
      </c>
      <c r="M606" s="171"/>
    </row>
    <row r="607" spans="1:13" ht="24" customHeight="1" x14ac:dyDescent="0.4">
      <c r="A607" s="10">
        <v>603</v>
      </c>
      <c r="B607" s="3" t="s">
        <v>1699</v>
      </c>
      <c r="C607" s="5" t="s">
        <v>1700</v>
      </c>
      <c r="D607" s="5" t="s">
        <v>1701</v>
      </c>
      <c r="E607" s="3" t="s">
        <v>3468</v>
      </c>
      <c r="F607" s="7">
        <v>340.81</v>
      </c>
      <c r="G607" s="144">
        <v>17</v>
      </c>
      <c r="H607" s="7">
        <v>3.5</v>
      </c>
      <c r="I607" s="8">
        <f t="shared" si="36"/>
        <v>59.5</v>
      </c>
      <c r="J607" s="8">
        <f t="shared" si="37"/>
        <v>4.165</v>
      </c>
      <c r="K607" s="24">
        <f t="shared" si="39"/>
        <v>63.669999999999995</v>
      </c>
      <c r="L607" s="24">
        <f t="shared" si="38"/>
        <v>404.48</v>
      </c>
      <c r="M607" s="171"/>
    </row>
    <row r="608" spans="1:13" ht="24" customHeight="1" x14ac:dyDescent="0.4">
      <c r="A608" s="10">
        <v>604</v>
      </c>
      <c r="B608" s="3" t="s">
        <v>1707</v>
      </c>
      <c r="C608" s="5" t="s">
        <v>1708</v>
      </c>
      <c r="D608" s="5" t="s">
        <v>1709</v>
      </c>
      <c r="E608" s="3" t="s">
        <v>3464</v>
      </c>
      <c r="F608" s="7">
        <v>1700.24</v>
      </c>
      <c r="G608" s="144">
        <v>60</v>
      </c>
      <c r="H608" s="7">
        <v>3.5</v>
      </c>
      <c r="I608" s="8">
        <f t="shared" si="36"/>
        <v>210</v>
      </c>
      <c r="J608" s="8">
        <f t="shared" si="37"/>
        <v>14.700000000000001</v>
      </c>
      <c r="K608" s="24">
        <f t="shared" si="39"/>
        <v>224.7</v>
      </c>
      <c r="L608" s="24">
        <f t="shared" si="38"/>
        <v>1924.94</v>
      </c>
      <c r="M608" s="171"/>
    </row>
    <row r="609" spans="1:13" ht="24" customHeight="1" x14ac:dyDescent="0.4">
      <c r="A609" s="10">
        <v>605</v>
      </c>
      <c r="B609" s="3" t="s">
        <v>2260</v>
      </c>
      <c r="C609" s="5" t="s">
        <v>2262</v>
      </c>
      <c r="D609" s="5" t="s">
        <v>2339</v>
      </c>
      <c r="E609" s="3" t="s">
        <v>3471</v>
      </c>
      <c r="F609" s="7">
        <v>191</v>
      </c>
      <c r="G609" s="144">
        <v>24</v>
      </c>
      <c r="H609" s="7">
        <v>3.5</v>
      </c>
      <c r="I609" s="8">
        <f t="shared" si="36"/>
        <v>84</v>
      </c>
      <c r="J609" s="8">
        <f t="shared" si="37"/>
        <v>5.8800000000000008</v>
      </c>
      <c r="K609" s="24">
        <f t="shared" si="39"/>
        <v>89.88</v>
      </c>
      <c r="L609" s="24">
        <f t="shared" si="38"/>
        <v>280.88</v>
      </c>
      <c r="M609" s="171"/>
    </row>
    <row r="610" spans="1:13" ht="24" customHeight="1" x14ac:dyDescent="0.4">
      <c r="A610" s="10">
        <v>606</v>
      </c>
      <c r="B610" s="3" t="s">
        <v>1704</v>
      </c>
      <c r="C610" s="5" t="s">
        <v>1705</v>
      </c>
      <c r="D610" s="5" t="s">
        <v>1706</v>
      </c>
      <c r="E610" s="3" t="s">
        <v>3464</v>
      </c>
      <c r="F610" s="7">
        <v>235.94</v>
      </c>
      <c r="G610" s="144">
        <v>15</v>
      </c>
      <c r="H610" s="7">
        <v>3.5</v>
      </c>
      <c r="I610" s="8">
        <f t="shared" si="36"/>
        <v>52.5</v>
      </c>
      <c r="J610" s="8">
        <f t="shared" si="37"/>
        <v>3.6750000000000003</v>
      </c>
      <c r="K610" s="24">
        <f t="shared" si="39"/>
        <v>56.18</v>
      </c>
      <c r="L610" s="24">
        <f t="shared" si="38"/>
        <v>292.12</v>
      </c>
      <c r="M610" s="171"/>
    </row>
    <row r="611" spans="1:13" ht="24" customHeight="1" x14ac:dyDescent="0.4">
      <c r="A611" s="10">
        <v>607</v>
      </c>
      <c r="B611" s="3" t="s">
        <v>1825</v>
      </c>
      <c r="C611" s="5" t="s">
        <v>1832</v>
      </c>
      <c r="D611" s="5" t="s">
        <v>1826</v>
      </c>
      <c r="E611" s="3" t="s">
        <v>3465</v>
      </c>
      <c r="F611" s="7">
        <v>14.98</v>
      </c>
      <c r="G611" s="144">
        <v>7</v>
      </c>
      <c r="H611" s="7">
        <v>3.5</v>
      </c>
      <c r="I611" s="8">
        <f t="shared" si="36"/>
        <v>24.5</v>
      </c>
      <c r="J611" s="8">
        <f t="shared" si="37"/>
        <v>1.7150000000000001</v>
      </c>
      <c r="K611" s="24">
        <f t="shared" si="39"/>
        <v>26.220000000000002</v>
      </c>
      <c r="L611" s="24">
        <f t="shared" si="38"/>
        <v>41.2</v>
      </c>
      <c r="M611" s="171"/>
    </row>
    <row r="612" spans="1:13" ht="24" customHeight="1" x14ac:dyDescent="0.4">
      <c r="A612" s="10">
        <v>608</v>
      </c>
      <c r="B612" s="3" t="s">
        <v>1827</v>
      </c>
      <c r="C612" s="5" t="s">
        <v>1832</v>
      </c>
      <c r="D612" s="5" t="s">
        <v>1828</v>
      </c>
      <c r="E612" s="3" t="s">
        <v>3464</v>
      </c>
      <c r="F612" s="7">
        <v>164.79</v>
      </c>
      <c r="G612" s="144">
        <v>8</v>
      </c>
      <c r="H612" s="7">
        <v>3.5</v>
      </c>
      <c r="I612" s="8">
        <f t="shared" si="36"/>
        <v>28</v>
      </c>
      <c r="J612" s="8">
        <f t="shared" si="37"/>
        <v>1.9600000000000002</v>
      </c>
      <c r="K612" s="24">
        <f t="shared" si="39"/>
        <v>29.96</v>
      </c>
      <c r="L612" s="24">
        <f t="shared" si="38"/>
        <v>194.75</v>
      </c>
      <c r="M612" s="171"/>
    </row>
    <row r="613" spans="1:13" ht="24" customHeight="1" x14ac:dyDescent="0.4">
      <c r="A613" s="10">
        <v>609</v>
      </c>
      <c r="B613" s="3" t="s">
        <v>1829</v>
      </c>
      <c r="C613" s="5" t="s">
        <v>1832</v>
      </c>
      <c r="D613" s="5" t="s">
        <v>1830</v>
      </c>
      <c r="E613" s="3" t="s">
        <v>18</v>
      </c>
      <c r="F613" s="7">
        <v>0</v>
      </c>
      <c r="G613" s="144">
        <v>10</v>
      </c>
      <c r="H613" s="7">
        <v>3.5</v>
      </c>
      <c r="I613" s="8">
        <f t="shared" si="36"/>
        <v>35</v>
      </c>
      <c r="J613" s="8">
        <f t="shared" si="37"/>
        <v>2.4500000000000002</v>
      </c>
      <c r="K613" s="24">
        <f t="shared" si="39"/>
        <v>37.450000000000003</v>
      </c>
      <c r="L613" s="24">
        <f t="shared" si="38"/>
        <v>37.450000000000003</v>
      </c>
      <c r="M613" s="171"/>
    </row>
    <row r="614" spans="1:13" ht="24" customHeight="1" x14ac:dyDescent="0.4">
      <c r="A614" s="10">
        <v>610</v>
      </c>
      <c r="B614" s="3" t="s">
        <v>1831</v>
      </c>
      <c r="C614" s="5" t="s">
        <v>3609</v>
      </c>
      <c r="D614" s="5" t="s">
        <v>1833</v>
      </c>
      <c r="E614" s="3" t="s">
        <v>18</v>
      </c>
      <c r="F614" s="7">
        <v>0</v>
      </c>
      <c r="G614" s="144">
        <v>6</v>
      </c>
      <c r="H614" s="7">
        <v>3.5</v>
      </c>
      <c r="I614" s="8">
        <f t="shared" si="36"/>
        <v>21</v>
      </c>
      <c r="J614" s="8">
        <f t="shared" si="37"/>
        <v>1.4700000000000002</v>
      </c>
      <c r="K614" s="24">
        <f t="shared" si="39"/>
        <v>22.47</v>
      </c>
      <c r="L614" s="24">
        <f t="shared" si="38"/>
        <v>22.47</v>
      </c>
      <c r="M614" s="171"/>
    </row>
    <row r="615" spans="1:13" ht="24" customHeight="1" x14ac:dyDescent="0.4">
      <c r="A615" s="10">
        <v>611</v>
      </c>
      <c r="B615" s="3" t="s">
        <v>1844</v>
      </c>
      <c r="C615" s="5" t="s">
        <v>1845</v>
      </c>
      <c r="D615" s="5" t="s">
        <v>1846</v>
      </c>
      <c r="E615" s="3" t="s">
        <v>3464</v>
      </c>
      <c r="F615" s="7">
        <v>254.67</v>
      </c>
      <c r="G615" s="144">
        <v>17</v>
      </c>
      <c r="H615" s="7">
        <v>3.5</v>
      </c>
      <c r="I615" s="8">
        <f t="shared" si="36"/>
        <v>59.5</v>
      </c>
      <c r="J615" s="8">
        <f t="shared" si="37"/>
        <v>4.165</v>
      </c>
      <c r="K615" s="24">
        <f t="shared" si="39"/>
        <v>63.669999999999995</v>
      </c>
      <c r="L615" s="24">
        <f t="shared" si="38"/>
        <v>318.33999999999997</v>
      </c>
      <c r="M615" s="171"/>
    </row>
    <row r="616" spans="1:13" ht="24" customHeight="1" x14ac:dyDescent="0.4">
      <c r="A616" s="10">
        <v>612</v>
      </c>
      <c r="B616" s="3" t="s">
        <v>1769</v>
      </c>
      <c r="C616" s="5" t="s">
        <v>1770</v>
      </c>
      <c r="D616" s="5" t="s">
        <v>1771</v>
      </c>
      <c r="E616" s="11" t="s">
        <v>3464</v>
      </c>
      <c r="F616" s="7">
        <v>116.12</v>
      </c>
      <c r="G616" s="144">
        <v>7</v>
      </c>
      <c r="H616" s="7">
        <v>3.5</v>
      </c>
      <c r="I616" s="8">
        <f t="shared" si="36"/>
        <v>24.5</v>
      </c>
      <c r="J616" s="8">
        <f t="shared" si="37"/>
        <v>1.7150000000000001</v>
      </c>
      <c r="K616" s="24">
        <f t="shared" si="39"/>
        <v>26.220000000000002</v>
      </c>
      <c r="L616" s="24">
        <f t="shared" si="38"/>
        <v>142.34</v>
      </c>
      <c r="M616" s="171"/>
    </row>
    <row r="617" spans="1:13" ht="24" customHeight="1" x14ac:dyDescent="0.4">
      <c r="A617" s="10">
        <v>613</v>
      </c>
      <c r="B617" s="3" t="s">
        <v>1847</v>
      </c>
      <c r="C617" s="5" t="s">
        <v>3610</v>
      </c>
      <c r="D617" s="5" t="s">
        <v>2344</v>
      </c>
      <c r="E617" s="3" t="s">
        <v>18</v>
      </c>
      <c r="F617" s="7">
        <v>0</v>
      </c>
      <c r="G617" s="144">
        <v>19</v>
      </c>
      <c r="H617" s="7">
        <v>3.5</v>
      </c>
      <c r="I617" s="8">
        <f t="shared" si="36"/>
        <v>66.5</v>
      </c>
      <c r="J617" s="8">
        <f t="shared" si="37"/>
        <v>4.6550000000000002</v>
      </c>
      <c r="K617" s="24">
        <f t="shared" si="39"/>
        <v>71.160000000000011</v>
      </c>
      <c r="L617" s="24">
        <f t="shared" si="38"/>
        <v>71.160000000000011</v>
      </c>
      <c r="M617" s="171"/>
    </row>
    <row r="618" spans="1:13" ht="24" customHeight="1" x14ac:dyDescent="0.4">
      <c r="A618" s="10">
        <v>614</v>
      </c>
      <c r="B618" s="3" t="s">
        <v>1853</v>
      </c>
      <c r="C618" s="5" t="s">
        <v>3611</v>
      </c>
      <c r="D618" s="5" t="s">
        <v>1855</v>
      </c>
      <c r="E618" s="3" t="s">
        <v>3465</v>
      </c>
      <c r="F618" s="7">
        <v>82.39</v>
      </c>
      <c r="G618" s="144">
        <v>26</v>
      </c>
      <c r="H618" s="7">
        <v>3.5</v>
      </c>
      <c r="I618" s="8">
        <f t="shared" si="36"/>
        <v>91</v>
      </c>
      <c r="J618" s="8">
        <f t="shared" si="37"/>
        <v>6.370000000000001</v>
      </c>
      <c r="K618" s="24">
        <f t="shared" si="39"/>
        <v>97.37</v>
      </c>
      <c r="L618" s="24">
        <f t="shared" si="38"/>
        <v>179.76</v>
      </c>
      <c r="M618" s="171"/>
    </row>
    <row r="619" spans="1:13" ht="24" customHeight="1" x14ac:dyDescent="0.4">
      <c r="A619" s="10">
        <v>615</v>
      </c>
      <c r="B619" s="3" t="s">
        <v>1856</v>
      </c>
      <c r="C619" s="5" t="s">
        <v>3611</v>
      </c>
      <c r="D619" s="5" t="s">
        <v>2245</v>
      </c>
      <c r="E619" s="3" t="s">
        <v>3465</v>
      </c>
      <c r="F619" s="7">
        <v>56.18</v>
      </c>
      <c r="G619" s="144">
        <v>18</v>
      </c>
      <c r="H619" s="7">
        <v>3.5</v>
      </c>
      <c r="I619" s="8">
        <f t="shared" si="36"/>
        <v>63</v>
      </c>
      <c r="J619" s="8">
        <f t="shared" si="37"/>
        <v>4.41</v>
      </c>
      <c r="K619" s="24">
        <f t="shared" si="39"/>
        <v>67.41</v>
      </c>
      <c r="L619" s="24">
        <f t="shared" si="38"/>
        <v>123.59</v>
      </c>
      <c r="M619" s="171"/>
    </row>
    <row r="620" spans="1:13" ht="24" customHeight="1" x14ac:dyDescent="0.4">
      <c r="A620" s="10">
        <v>616</v>
      </c>
      <c r="B620" s="3" t="s">
        <v>1839</v>
      </c>
      <c r="C620" s="5" t="s">
        <v>3612</v>
      </c>
      <c r="D620" s="5" t="s">
        <v>1840</v>
      </c>
      <c r="E620" s="3" t="s">
        <v>3468</v>
      </c>
      <c r="F620" s="7">
        <v>707.82</v>
      </c>
      <c r="G620" s="144">
        <v>64</v>
      </c>
      <c r="H620" s="7">
        <v>3.5</v>
      </c>
      <c r="I620" s="8">
        <f t="shared" si="36"/>
        <v>224</v>
      </c>
      <c r="J620" s="8">
        <f t="shared" si="37"/>
        <v>15.680000000000001</v>
      </c>
      <c r="K620" s="24">
        <f t="shared" si="39"/>
        <v>239.68</v>
      </c>
      <c r="L620" s="24">
        <f t="shared" si="38"/>
        <v>947.5</v>
      </c>
      <c r="M620" s="171"/>
    </row>
    <row r="621" spans="1:13" ht="24" customHeight="1" x14ac:dyDescent="0.4">
      <c r="A621" s="10">
        <v>617</v>
      </c>
      <c r="B621" s="3" t="s">
        <v>1772</v>
      </c>
      <c r="C621" s="5" t="s">
        <v>2209</v>
      </c>
      <c r="D621" s="5" t="s">
        <v>1773</v>
      </c>
      <c r="E621" s="3" t="s">
        <v>3464</v>
      </c>
      <c r="F621" s="7">
        <v>546.79</v>
      </c>
      <c r="G621" s="144">
        <v>25</v>
      </c>
      <c r="H621" s="7">
        <v>3.5</v>
      </c>
      <c r="I621" s="8">
        <f t="shared" si="36"/>
        <v>87.5</v>
      </c>
      <c r="J621" s="8">
        <f t="shared" si="37"/>
        <v>6.1250000000000009</v>
      </c>
      <c r="K621" s="24">
        <f t="shared" si="39"/>
        <v>93.63000000000001</v>
      </c>
      <c r="L621" s="24">
        <f t="shared" si="38"/>
        <v>640.41999999999996</v>
      </c>
      <c r="M621" s="171"/>
    </row>
    <row r="622" spans="1:13" ht="24" customHeight="1" x14ac:dyDescent="0.4">
      <c r="A622" s="10">
        <v>618</v>
      </c>
      <c r="B622" s="3" t="s">
        <v>1834</v>
      </c>
      <c r="C622" s="5" t="s">
        <v>3613</v>
      </c>
      <c r="D622" s="5" t="s">
        <v>1835</v>
      </c>
      <c r="E622" s="3" t="s">
        <v>18</v>
      </c>
      <c r="F622" s="7">
        <v>0</v>
      </c>
      <c r="G622" s="144">
        <v>64</v>
      </c>
      <c r="H622" s="7">
        <v>3.5</v>
      </c>
      <c r="I622" s="8">
        <f t="shared" si="36"/>
        <v>224</v>
      </c>
      <c r="J622" s="8">
        <f t="shared" si="37"/>
        <v>15.680000000000001</v>
      </c>
      <c r="K622" s="24">
        <f t="shared" si="39"/>
        <v>239.68</v>
      </c>
      <c r="L622" s="24">
        <f t="shared" si="38"/>
        <v>239.68</v>
      </c>
      <c r="M622" s="171"/>
    </row>
    <row r="623" spans="1:13" ht="24" customHeight="1" x14ac:dyDescent="0.4">
      <c r="A623" s="10">
        <v>619</v>
      </c>
      <c r="B623" s="3" t="s">
        <v>1865</v>
      </c>
      <c r="C623" s="5" t="s">
        <v>1866</v>
      </c>
      <c r="D623" s="5" t="s">
        <v>1867</v>
      </c>
      <c r="E623" s="3" t="s">
        <v>3464</v>
      </c>
      <c r="F623" s="7">
        <v>823.9</v>
      </c>
      <c r="G623" s="144">
        <v>29</v>
      </c>
      <c r="H623" s="7">
        <v>3.5</v>
      </c>
      <c r="I623" s="8">
        <f t="shared" si="36"/>
        <v>101.5</v>
      </c>
      <c r="J623" s="8">
        <f t="shared" si="37"/>
        <v>7.1050000000000004</v>
      </c>
      <c r="K623" s="24">
        <f t="shared" si="39"/>
        <v>108.61</v>
      </c>
      <c r="L623" s="24">
        <f t="shared" si="38"/>
        <v>932.51</v>
      </c>
      <c r="M623" s="171"/>
    </row>
    <row r="624" spans="1:13" ht="24" customHeight="1" x14ac:dyDescent="0.4">
      <c r="A624" s="10">
        <v>620</v>
      </c>
      <c r="B624" s="3" t="s">
        <v>1841</v>
      </c>
      <c r="C624" s="5" t="s">
        <v>1842</v>
      </c>
      <c r="D624" s="5" t="s">
        <v>1843</v>
      </c>
      <c r="E624" s="3" t="s">
        <v>18</v>
      </c>
      <c r="F624" s="7">
        <v>0</v>
      </c>
      <c r="G624" s="144">
        <v>18</v>
      </c>
      <c r="H624" s="7">
        <v>3.5</v>
      </c>
      <c r="I624" s="8">
        <f t="shared" si="36"/>
        <v>63</v>
      </c>
      <c r="J624" s="8">
        <f t="shared" si="37"/>
        <v>4.41</v>
      </c>
      <c r="K624" s="24">
        <f t="shared" si="39"/>
        <v>67.41</v>
      </c>
      <c r="L624" s="24">
        <f t="shared" si="38"/>
        <v>67.41</v>
      </c>
      <c r="M624" s="171"/>
    </row>
    <row r="625" spans="1:13" ht="24" customHeight="1" x14ac:dyDescent="0.4">
      <c r="A625" s="10">
        <v>621</v>
      </c>
      <c r="B625" s="3" t="s">
        <v>1774</v>
      </c>
      <c r="C625" s="5" t="s">
        <v>1775</v>
      </c>
      <c r="D625" s="5" t="s">
        <v>1776</v>
      </c>
      <c r="E625" s="3" t="s">
        <v>3468</v>
      </c>
      <c r="F625" s="7">
        <v>149.81</v>
      </c>
      <c r="G625" s="144">
        <v>14</v>
      </c>
      <c r="H625" s="7">
        <v>3.5</v>
      </c>
      <c r="I625" s="8">
        <f t="shared" si="36"/>
        <v>49</v>
      </c>
      <c r="J625" s="8">
        <f t="shared" si="37"/>
        <v>3.43</v>
      </c>
      <c r="K625" s="24">
        <f t="shared" si="39"/>
        <v>52.43</v>
      </c>
      <c r="L625" s="24">
        <f t="shared" si="38"/>
        <v>202.24</v>
      </c>
      <c r="M625" s="171"/>
    </row>
    <row r="626" spans="1:13" ht="24" customHeight="1" x14ac:dyDescent="0.4">
      <c r="A626" s="10">
        <v>622</v>
      </c>
      <c r="B626" s="3" t="s">
        <v>1777</v>
      </c>
      <c r="C626" s="5" t="s">
        <v>1778</v>
      </c>
      <c r="D626" s="5" t="s">
        <v>1779</v>
      </c>
      <c r="E626" s="11" t="s">
        <v>3464</v>
      </c>
      <c r="F626" s="7">
        <v>176.03</v>
      </c>
      <c r="G626" s="144">
        <v>13</v>
      </c>
      <c r="H626" s="7">
        <v>3.5</v>
      </c>
      <c r="I626" s="8">
        <f t="shared" si="36"/>
        <v>45.5</v>
      </c>
      <c r="J626" s="8">
        <f t="shared" si="37"/>
        <v>3.1850000000000005</v>
      </c>
      <c r="K626" s="24">
        <f t="shared" si="39"/>
        <v>48.69</v>
      </c>
      <c r="L626" s="24">
        <f t="shared" si="38"/>
        <v>224.72</v>
      </c>
      <c r="M626" s="171"/>
    </row>
    <row r="627" spans="1:13" ht="24" customHeight="1" x14ac:dyDescent="0.4">
      <c r="A627" s="10">
        <v>623</v>
      </c>
      <c r="B627" s="3" t="s">
        <v>1780</v>
      </c>
      <c r="C627" s="5" t="s">
        <v>2210</v>
      </c>
      <c r="D627" s="5" t="s">
        <v>1781</v>
      </c>
      <c r="E627" s="3" t="s">
        <v>3464</v>
      </c>
      <c r="F627" s="7">
        <v>434.44</v>
      </c>
      <c r="G627" s="144">
        <v>14</v>
      </c>
      <c r="H627" s="7">
        <v>3.5</v>
      </c>
      <c r="I627" s="8">
        <f t="shared" si="36"/>
        <v>49</v>
      </c>
      <c r="J627" s="8">
        <f t="shared" si="37"/>
        <v>3.43</v>
      </c>
      <c r="K627" s="24">
        <f t="shared" si="39"/>
        <v>52.43</v>
      </c>
      <c r="L627" s="24">
        <f t="shared" si="38"/>
        <v>486.87</v>
      </c>
      <c r="M627" s="171"/>
    </row>
    <row r="628" spans="1:13" ht="24" customHeight="1" x14ac:dyDescent="0.4">
      <c r="A628" s="10">
        <v>624</v>
      </c>
      <c r="B628" s="3" t="s">
        <v>1814</v>
      </c>
      <c r="C628" s="5" t="s">
        <v>3614</v>
      </c>
      <c r="D628" s="5" t="s">
        <v>1815</v>
      </c>
      <c r="E628" s="3" t="s">
        <v>3464</v>
      </c>
      <c r="F628" s="7">
        <v>632.91999999999996</v>
      </c>
      <c r="G628" s="144">
        <v>23</v>
      </c>
      <c r="H628" s="7">
        <v>3.5</v>
      </c>
      <c r="I628" s="8">
        <f t="shared" si="36"/>
        <v>80.5</v>
      </c>
      <c r="J628" s="8">
        <f t="shared" si="37"/>
        <v>5.6350000000000007</v>
      </c>
      <c r="K628" s="24">
        <f t="shared" si="39"/>
        <v>86.14</v>
      </c>
      <c r="L628" s="24">
        <f t="shared" si="38"/>
        <v>719.06</v>
      </c>
      <c r="M628" s="171"/>
    </row>
    <row r="629" spans="1:13" ht="24" customHeight="1" x14ac:dyDescent="0.4">
      <c r="A629" s="10">
        <v>625</v>
      </c>
      <c r="B629" s="3" t="s">
        <v>1816</v>
      </c>
      <c r="C629" s="5" t="s">
        <v>1817</v>
      </c>
      <c r="D629" s="5" t="s">
        <v>1818</v>
      </c>
      <c r="E629" s="3" t="s">
        <v>18</v>
      </c>
      <c r="F629" s="7">
        <v>0</v>
      </c>
      <c r="G629" s="144">
        <v>12</v>
      </c>
      <c r="H629" s="7">
        <v>3.5</v>
      </c>
      <c r="I629" s="8">
        <f t="shared" si="36"/>
        <v>42</v>
      </c>
      <c r="J629" s="8">
        <f t="shared" si="37"/>
        <v>2.9400000000000004</v>
      </c>
      <c r="K629" s="24">
        <f t="shared" si="39"/>
        <v>44.94</v>
      </c>
      <c r="L629" s="24">
        <f t="shared" si="38"/>
        <v>44.94</v>
      </c>
      <c r="M629" s="171"/>
    </row>
    <row r="630" spans="1:13" ht="24" customHeight="1" x14ac:dyDescent="0.4">
      <c r="A630" s="10">
        <v>626</v>
      </c>
      <c r="B630" s="3" t="s">
        <v>1819</v>
      </c>
      <c r="C630" s="5" t="s">
        <v>1820</v>
      </c>
      <c r="D630" s="5" t="s">
        <v>1821</v>
      </c>
      <c r="E630" s="11" t="s">
        <v>3470</v>
      </c>
      <c r="F630" s="7">
        <v>116.1</v>
      </c>
      <c r="G630" s="144">
        <v>8</v>
      </c>
      <c r="H630" s="7">
        <v>3.5</v>
      </c>
      <c r="I630" s="8">
        <f t="shared" si="36"/>
        <v>28</v>
      </c>
      <c r="J630" s="8">
        <f t="shared" si="37"/>
        <v>1.9600000000000002</v>
      </c>
      <c r="K630" s="24">
        <f t="shared" si="39"/>
        <v>29.96</v>
      </c>
      <c r="L630" s="24">
        <f t="shared" si="38"/>
        <v>146.06</v>
      </c>
      <c r="M630" s="171"/>
    </row>
    <row r="631" spans="1:13" ht="24" customHeight="1" x14ac:dyDescent="0.4">
      <c r="A631" s="10">
        <v>627</v>
      </c>
      <c r="B631" s="3" t="s">
        <v>1822</v>
      </c>
      <c r="C631" s="5" t="s">
        <v>1823</v>
      </c>
      <c r="D631" s="5" t="s">
        <v>1824</v>
      </c>
      <c r="E631" s="3" t="s">
        <v>3465</v>
      </c>
      <c r="F631" s="7">
        <v>22.47</v>
      </c>
      <c r="G631" s="144">
        <v>7</v>
      </c>
      <c r="H631" s="7">
        <v>3.5</v>
      </c>
      <c r="I631" s="8">
        <f t="shared" si="36"/>
        <v>24.5</v>
      </c>
      <c r="J631" s="8">
        <f t="shared" si="37"/>
        <v>1.7150000000000001</v>
      </c>
      <c r="K631" s="24">
        <f t="shared" si="39"/>
        <v>26.220000000000002</v>
      </c>
      <c r="L631" s="24">
        <f t="shared" si="38"/>
        <v>48.69</v>
      </c>
      <c r="M631" s="171"/>
    </row>
    <row r="632" spans="1:13" ht="24" customHeight="1" x14ac:dyDescent="0.4">
      <c r="A632" s="10">
        <v>628</v>
      </c>
      <c r="B632" s="3" t="s">
        <v>1782</v>
      </c>
      <c r="C632" s="5" t="s">
        <v>3615</v>
      </c>
      <c r="D632" s="5" t="s">
        <v>1783</v>
      </c>
      <c r="E632" s="11" t="s">
        <v>3464</v>
      </c>
      <c r="F632" s="7">
        <v>123.6</v>
      </c>
      <c r="G632" s="144">
        <v>6</v>
      </c>
      <c r="H632" s="7">
        <v>3.5</v>
      </c>
      <c r="I632" s="8">
        <f t="shared" si="36"/>
        <v>21</v>
      </c>
      <c r="J632" s="8">
        <f t="shared" si="37"/>
        <v>1.4700000000000002</v>
      </c>
      <c r="K632" s="24">
        <f t="shared" si="39"/>
        <v>22.47</v>
      </c>
      <c r="L632" s="24">
        <f t="shared" si="38"/>
        <v>146.07</v>
      </c>
      <c r="M632" s="171"/>
    </row>
    <row r="633" spans="1:13" ht="24" customHeight="1" x14ac:dyDescent="0.4">
      <c r="A633" s="10">
        <v>629</v>
      </c>
      <c r="B633" s="3" t="s">
        <v>1784</v>
      </c>
      <c r="C633" s="5" t="s">
        <v>1785</v>
      </c>
      <c r="D633" s="5" t="s">
        <v>1786</v>
      </c>
      <c r="E633" s="3" t="s">
        <v>3464</v>
      </c>
      <c r="F633" s="7">
        <v>382</v>
      </c>
      <c r="G633" s="144">
        <v>18</v>
      </c>
      <c r="H633" s="7">
        <v>3.5</v>
      </c>
      <c r="I633" s="8">
        <f t="shared" si="36"/>
        <v>63</v>
      </c>
      <c r="J633" s="8">
        <f t="shared" si="37"/>
        <v>4.41</v>
      </c>
      <c r="K633" s="24">
        <f t="shared" si="39"/>
        <v>67.41</v>
      </c>
      <c r="L633" s="24">
        <f t="shared" si="38"/>
        <v>449.40999999999997</v>
      </c>
      <c r="M633" s="171"/>
    </row>
    <row r="634" spans="1:13" ht="24" customHeight="1" x14ac:dyDescent="0.4">
      <c r="A634" s="10">
        <v>630</v>
      </c>
      <c r="B634" s="3" t="s">
        <v>1787</v>
      </c>
      <c r="C634" s="5" t="s">
        <v>3616</v>
      </c>
      <c r="D634" s="5" t="s">
        <v>1788</v>
      </c>
      <c r="E634" s="3" t="s">
        <v>3464</v>
      </c>
      <c r="F634" s="7">
        <v>509.34</v>
      </c>
      <c r="G634" s="144">
        <v>18</v>
      </c>
      <c r="H634" s="7">
        <v>3.5</v>
      </c>
      <c r="I634" s="8">
        <f t="shared" si="36"/>
        <v>63</v>
      </c>
      <c r="J634" s="8">
        <f t="shared" si="37"/>
        <v>4.41</v>
      </c>
      <c r="K634" s="24">
        <f t="shared" si="39"/>
        <v>67.41</v>
      </c>
      <c r="L634" s="24">
        <f t="shared" si="38"/>
        <v>576.75</v>
      </c>
      <c r="M634" s="171"/>
    </row>
    <row r="635" spans="1:13" ht="24" customHeight="1" x14ac:dyDescent="0.4">
      <c r="A635" s="10">
        <v>631</v>
      </c>
      <c r="B635" s="3" t="s">
        <v>1789</v>
      </c>
      <c r="C635" s="5" t="s">
        <v>1790</v>
      </c>
      <c r="D635" s="5" t="s">
        <v>1791</v>
      </c>
      <c r="E635" s="3" t="s">
        <v>3464</v>
      </c>
      <c r="F635" s="7">
        <v>149.82</v>
      </c>
      <c r="G635" s="144">
        <v>1</v>
      </c>
      <c r="H635" s="7">
        <v>3.5</v>
      </c>
      <c r="I635" s="8">
        <f t="shared" si="36"/>
        <v>3.5</v>
      </c>
      <c r="J635" s="8">
        <f t="shared" si="37"/>
        <v>0.24500000000000002</v>
      </c>
      <c r="K635" s="24">
        <f t="shared" si="39"/>
        <v>3.75</v>
      </c>
      <c r="L635" s="24">
        <f t="shared" si="38"/>
        <v>153.57</v>
      </c>
      <c r="M635" s="171"/>
    </row>
    <row r="636" spans="1:13" ht="24" customHeight="1" x14ac:dyDescent="0.4">
      <c r="A636" s="10">
        <v>632</v>
      </c>
      <c r="B636" s="3" t="s">
        <v>1792</v>
      </c>
      <c r="C636" s="5" t="s">
        <v>1793</v>
      </c>
      <c r="D636" s="5" t="s">
        <v>1794</v>
      </c>
      <c r="E636" s="11" t="s">
        <v>3465</v>
      </c>
      <c r="F636" s="7">
        <v>44.94</v>
      </c>
      <c r="G636" s="144">
        <v>12</v>
      </c>
      <c r="H636" s="7">
        <v>3.5</v>
      </c>
      <c r="I636" s="8">
        <f t="shared" si="36"/>
        <v>42</v>
      </c>
      <c r="J636" s="8">
        <f t="shared" si="37"/>
        <v>2.9400000000000004</v>
      </c>
      <c r="K636" s="24">
        <f t="shared" si="39"/>
        <v>44.94</v>
      </c>
      <c r="L636" s="24">
        <f t="shared" si="38"/>
        <v>89.88</v>
      </c>
      <c r="M636" s="171"/>
    </row>
    <row r="637" spans="1:13" ht="24" customHeight="1" x14ac:dyDescent="0.4">
      <c r="A637" s="10">
        <v>633</v>
      </c>
      <c r="B637" s="3" t="s">
        <v>1795</v>
      </c>
      <c r="C637" s="5" t="s">
        <v>3617</v>
      </c>
      <c r="D637" s="5" t="s">
        <v>1796</v>
      </c>
      <c r="E637" s="3" t="s">
        <v>18</v>
      </c>
      <c r="F637" s="7">
        <v>0</v>
      </c>
      <c r="G637" s="144">
        <v>8</v>
      </c>
      <c r="H637" s="7">
        <v>3.5</v>
      </c>
      <c r="I637" s="8">
        <f t="shared" si="36"/>
        <v>28</v>
      </c>
      <c r="J637" s="8">
        <f t="shared" si="37"/>
        <v>1.9600000000000002</v>
      </c>
      <c r="K637" s="24">
        <f t="shared" si="39"/>
        <v>29.96</v>
      </c>
      <c r="L637" s="24">
        <f t="shared" si="38"/>
        <v>29.96</v>
      </c>
      <c r="M637" s="171"/>
    </row>
    <row r="638" spans="1:13" ht="24" customHeight="1" x14ac:dyDescent="0.4">
      <c r="A638" s="10">
        <v>634</v>
      </c>
      <c r="B638" s="3" t="s">
        <v>1797</v>
      </c>
      <c r="C638" s="5" t="s">
        <v>1798</v>
      </c>
      <c r="D638" s="5" t="s">
        <v>1799</v>
      </c>
      <c r="E638" s="3" t="s">
        <v>3464</v>
      </c>
      <c r="F638" s="7">
        <v>258.42</v>
      </c>
      <c r="G638" s="144">
        <v>11</v>
      </c>
      <c r="H638" s="7">
        <v>3.5</v>
      </c>
      <c r="I638" s="8">
        <f t="shared" si="36"/>
        <v>38.5</v>
      </c>
      <c r="J638" s="8">
        <f t="shared" si="37"/>
        <v>2.6950000000000003</v>
      </c>
      <c r="K638" s="24">
        <f t="shared" si="39"/>
        <v>41.199999999999996</v>
      </c>
      <c r="L638" s="24">
        <f t="shared" si="38"/>
        <v>299.62</v>
      </c>
      <c r="M638" s="171"/>
    </row>
    <row r="639" spans="1:13" ht="24" customHeight="1" x14ac:dyDescent="0.4">
      <c r="A639" s="10">
        <v>635</v>
      </c>
      <c r="B639" s="3" t="s">
        <v>1800</v>
      </c>
      <c r="C639" s="5" t="s">
        <v>1801</v>
      </c>
      <c r="D639" s="5" t="s">
        <v>1802</v>
      </c>
      <c r="E639" s="3" t="s">
        <v>3465</v>
      </c>
      <c r="F639" s="7">
        <v>18.73</v>
      </c>
      <c r="G639" s="144">
        <v>5</v>
      </c>
      <c r="H639" s="7">
        <v>3.5</v>
      </c>
      <c r="I639" s="8">
        <f t="shared" si="36"/>
        <v>17.5</v>
      </c>
      <c r="J639" s="8">
        <f t="shared" si="37"/>
        <v>1.2250000000000001</v>
      </c>
      <c r="K639" s="24">
        <f t="shared" si="39"/>
        <v>18.73</v>
      </c>
      <c r="L639" s="24">
        <f t="shared" si="38"/>
        <v>37.46</v>
      </c>
      <c r="M639" s="171"/>
    </row>
    <row r="640" spans="1:13" ht="24" customHeight="1" x14ac:dyDescent="0.4">
      <c r="A640" s="10">
        <v>636</v>
      </c>
      <c r="B640" s="3" t="s">
        <v>1812</v>
      </c>
      <c r="C640" s="5" t="s">
        <v>3618</v>
      </c>
      <c r="D640" s="5" t="s">
        <v>1813</v>
      </c>
      <c r="E640" s="3" t="s">
        <v>3464</v>
      </c>
      <c r="F640" s="7">
        <v>363.29</v>
      </c>
      <c r="G640" s="144">
        <v>13</v>
      </c>
      <c r="H640" s="7">
        <v>3.5</v>
      </c>
      <c r="I640" s="8">
        <f t="shared" si="36"/>
        <v>45.5</v>
      </c>
      <c r="J640" s="8">
        <f t="shared" si="37"/>
        <v>3.1850000000000005</v>
      </c>
      <c r="K640" s="24">
        <f t="shared" si="39"/>
        <v>48.69</v>
      </c>
      <c r="L640" s="24">
        <f t="shared" si="38"/>
        <v>411.98</v>
      </c>
      <c r="M640" s="171"/>
    </row>
    <row r="641" spans="1:13" ht="24" customHeight="1" x14ac:dyDescent="0.4">
      <c r="A641" s="10">
        <v>637</v>
      </c>
      <c r="B641" s="3" t="s">
        <v>1810</v>
      </c>
      <c r="C641" s="5" t="s">
        <v>3619</v>
      </c>
      <c r="D641" s="5" t="s">
        <v>1811</v>
      </c>
      <c r="E641" s="3" t="s">
        <v>3465</v>
      </c>
      <c r="F641" s="7">
        <v>104.86</v>
      </c>
      <c r="G641" s="144">
        <v>33</v>
      </c>
      <c r="H641" s="7">
        <v>3.5</v>
      </c>
      <c r="I641" s="8">
        <f t="shared" si="36"/>
        <v>115.5</v>
      </c>
      <c r="J641" s="8">
        <f t="shared" si="37"/>
        <v>8.0850000000000009</v>
      </c>
      <c r="K641" s="24">
        <f t="shared" si="39"/>
        <v>123.59</v>
      </c>
      <c r="L641" s="24">
        <f t="shared" si="38"/>
        <v>228.45</v>
      </c>
      <c r="M641" s="171"/>
    </row>
    <row r="642" spans="1:13" ht="24" customHeight="1" x14ac:dyDescent="0.4">
      <c r="A642" s="10">
        <v>638</v>
      </c>
      <c r="B642" s="3" t="s">
        <v>1809</v>
      </c>
      <c r="C642" s="5" t="s">
        <v>3620</v>
      </c>
      <c r="D642" s="5" t="s">
        <v>2343</v>
      </c>
      <c r="E642" s="3" t="s">
        <v>3477</v>
      </c>
      <c r="F642" s="7">
        <v>56.18</v>
      </c>
      <c r="G642" s="144">
        <v>23</v>
      </c>
      <c r="H642" s="7">
        <v>3.5</v>
      </c>
      <c r="I642" s="8">
        <f t="shared" si="36"/>
        <v>80.5</v>
      </c>
      <c r="J642" s="8">
        <f t="shared" si="37"/>
        <v>5.6350000000000007</v>
      </c>
      <c r="K642" s="24">
        <f t="shared" si="39"/>
        <v>86.14</v>
      </c>
      <c r="L642" s="24">
        <f t="shared" si="38"/>
        <v>142.32</v>
      </c>
      <c r="M642" s="171"/>
    </row>
    <row r="643" spans="1:13" ht="24" customHeight="1" x14ac:dyDescent="0.4">
      <c r="A643" s="10">
        <v>639</v>
      </c>
      <c r="B643" s="3" t="s">
        <v>1808</v>
      </c>
      <c r="C643" s="5" t="s">
        <v>3621</v>
      </c>
      <c r="D643" s="5" t="s">
        <v>2342</v>
      </c>
      <c r="E643" s="3" t="s">
        <v>18</v>
      </c>
      <c r="F643" s="7">
        <v>0</v>
      </c>
      <c r="G643" s="144">
        <v>9</v>
      </c>
      <c r="H643" s="7">
        <v>3.5</v>
      </c>
      <c r="I643" s="8">
        <f t="shared" si="36"/>
        <v>31.5</v>
      </c>
      <c r="J643" s="8">
        <f t="shared" si="37"/>
        <v>2.2050000000000001</v>
      </c>
      <c r="K643" s="24">
        <f t="shared" si="39"/>
        <v>33.71</v>
      </c>
      <c r="L643" s="24">
        <f t="shared" si="38"/>
        <v>33.71</v>
      </c>
      <c r="M643" s="171"/>
    </row>
    <row r="644" spans="1:13" ht="24" customHeight="1" x14ac:dyDescent="0.4">
      <c r="A644" s="10">
        <v>640</v>
      </c>
      <c r="B644" s="3" t="s">
        <v>1805</v>
      </c>
      <c r="C644" s="5" t="s">
        <v>1806</v>
      </c>
      <c r="D644" s="5" t="s">
        <v>1807</v>
      </c>
      <c r="E644" s="3" t="s">
        <v>3464</v>
      </c>
      <c r="F644" s="7">
        <v>277.14999999999998</v>
      </c>
      <c r="G644" s="144">
        <v>15</v>
      </c>
      <c r="H644" s="7">
        <v>3.5</v>
      </c>
      <c r="I644" s="8">
        <f t="shared" si="36"/>
        <v>52.5</v>
      </c>
      <c r="J644" s="8">
        <f t="shared" si="37"/>
        <v>3.6750000000000003</v>
      </c>
      <c r="K644" s="24">
        <f t="shared" si="39"/>
        <v>56.18</v>
      </c>
      <c r="L644" s="24">
        <f t="shared" si="38"/>
        <v>333.33</v>
      </c>
      <c r="M644" s="171"/>
    </row>
    <row r="645" spans="1:13" ht="24" customHeight="1" x14ac:dyDescent="0.4">
      <c r="A645" s="10">
        <v>641</v>
      </c>
      <c r="B645" s="3" t="s">
        <v>1803</v>
      </c>
      <c r="C645" s="5" t="s">
        <v>3622</v>
      </c>
      <c r="D645" s="5" t="s">
        <v>1804</v>
      </c>
      <c r="E645" s="11" t="s">
        <v>3464</v>
      </c>
      <c r="F645" s="7">
        <v>745.28</v>
      </c>
      <c r="G645" s="144">
        <v>30</v>
      </c>
      <c r="H645" s="7">
        <v>3.5</v>
      </c>
      <c r="I645" s="8">
        <f t="shared" si="36"/>
        <v>105</v>
      </c>
      <c r="J645" s="8">
        <f t="shared" si="37"/>
        <v>7.3500000000000005</v>
      </c>
      <c r="K645" s="24">
        <f t="shared" si="39"/>
        <v>112.35</v>
      </c>
      <c r="L645" s="24">
        <f t="shared" si="38"/>
        <v>857.63</v>
      </c>
      <c r="M645" s="171"/>
    </row>
    <row r="646" spans="1:13" ht="24" customHeight="1" x14ac:dyDescent="0.4">
      <c r="A646" s="10">
        <v>642</v>
      </c>
      <c r="B646" s="3" t="s">
        <v>1871</v>
      </c>
      <c r="C646" s="5" t="s">
        <v>2211</v>
      </c>
      <c r="D646" s="5" t="s">
        <v>1872</v>
      </c>
      <c r="E646" s="11" t="s">
        <v>3074</v>
      </c>
      <c r="F646" s="7">
        <v>18.739999999999998</v>
      </c>
      <c r="G646" s="144">
        <v>0</v>
      </c>
      <c r="H646" s="7">
        <v>3.5</v>
      </c>
      <c r="I646" s="8">
        <f t="shared" ref="I646:I709" si="40">SUM(G646*H646)</f>
        <v>0</v>
      </c>
      <c r="J646" s="8">
        <f t="shared" ref="J646:J709" si="41">SUM(I646*7%)</f>
        <v>0</v>
      </c>
      <c r="K646" s="24">
        <f t="shared" si="39"/>
        <v>0</v>
      </c>
      <c r="L646" s="24">
        <f t="shared" ref="L646:L709" si="42">SUM(F646+K646)</f>
        <v>18.739999999999998</v>
      </c>
      <c r="M646" s="171"/>
    </row>
    <row r="647" spans="1:13" ht="24" customHeight="1" x14ac:dyDescent="0.4">
      <c r="A647" s="10">
        <v>643</v>
      </c>
      <c r="B647" s="3" t="s">
        <v>1873</v>
      </c>
      <c r="C647" s="5" t="s">
        <v>3623</v>
      </c>
      <c r="D647" s="5" t="s">
        <v>1875</v>
      </c>
      <c r="E647" s="3" t="s">
        <v>18</v>
      </c>
      <c r="F647" s="7">
        <v>0</v>
      </c>
      <c r="G647" s="144">
        <v>21</v>
      </c>
      <c r="H647" s="7">
        <v>3.5</v>
      </c>
      <c r="I647" s="8">
        <f t="shared" si="40"/>
        <v>73.5</v>
      </c>
      <c r="J647" s="8">
        <f t="shared" si="41"/>
        <v>5.1450000000000005</v>
      </c>
      <c r="K647" s="24">
        <f t="shared" si="39"/>
        <v>78.650000000000006</v>
      </c>
      <c r="L647" s="24">
        <f t="shared" si="42"/>
        <v>78.650000000000006</v>
      </c>
      <c r="M647" s="171"/>
    </row>
    <row r="648" spans="1:13" ht="24" customHeight="1" x14ac:dyDescent="0.4">
      <c r="A648" s="10">
        <v>644</v>
      </c>
      <c r="B648" s="3" t="s">
        <v>1888</v>
      </c>
      <c r="C648" s="5" t="s">
        <v>3624</v>
      </c>
      <c r="D648" s="5" t="s">
        <v>1889</v>
      </c>
      <c r="E648" s="3" t="s">
        <v>3464</v>
      </c>
      <c r="F648" s="7">
        <v>441.92</v>
      </c>
      <c r="G648" s="144">
        <v>21</v>
      </c>
      <c r="H648" s="7">
        <v>3.5</v>
      </c>
      <c r="I648" s="8">
        <f t="shared" si="40"/>
        <v>73.5</v>
      </c>
      <c r="J648" s="8">
        <f t="shared" si="41"/>
        <v>5.1450000000000005</v>
      </c>
      <c r="K648" s="24">
        <f t="shared" ref="K648:K711" si="43">ROUNDUP(I648+J648,2)</f>
        <v>78.650000000000006</v>
      </c>
      <c r="L648" s="24">
        <f t="shared" si="42"/>
        <v>520.57000000000005</v>
      </c>
      <c r="M648" s="171"/>
    </row>
    <row r="649" spans="1:13" ht="24" customHeight="1" x14ac:dyDescent="0.4">
      <c r="A649" s="10">
        <v>645</v>
      </c>
      <c r="B649" s="3" t="s">
        <v>1886</v>
      </c>
      <c r="C649" s="5" t="s">
        <v>3625</v>
      </c>
      <c r="D649" s="5" t="s">
        <v>1887</v>
      </c>
      <c r="E649" s="11" t="s">
        <v>3468</v>
      </c>
      <c r="F649" s="7">
        <v>97.38</v>
      </c>
      <c r="G649" s="144">
        <v>6</v>
      </c>
      <c r="H649" s="7">
        <v>3.5</v>
      </c>
      <c r="I649" s="8">
        <f t="shared" si="40"/>
        <v>21</v>
      </c>
      <c r="J649" s="8">
        <f t="shared" si="41"/>
        <v>1.4700000000000002</v>
      </c>
      <c r="K649" s="24">
        <f t="shared" si="43"/>
        <v>22.47</v>
      </c>
      <c r="L649" s="24">
        <f t="shared" si="42"/>
        <v>119.85</v>
      </c>
      <c r="M649" s="171"/>
    </row>
    <row r="650" spans="1:13" ht="24" customHeight="1" x14ac:dyDescent="0.4">
      <c r="A650" s="10">
        <v>646</v>
      </c>
      <c r="B650" s="3" t="s">
        <v>1884</v>
      </c>
      <c r="C650" s="5" t="s">
        <v>3626</v>
      </c>
      <c r="D650" s="5" t="s">
        <v>1885</v>
      </c>
      <c r="E650" s="3" t="s">
        <v>18</v>
      </c>
      <c r="F650" s="7">
        <v>0</v>
      </c>
      <c r="G650" s="144">
        <v>23</v>
      </c>
      <c r="H650" s="7">
        <v>3.5</v>
      </c>
      <c r="I650" s="8">
        <f t="shared" si="40"/>
        <v>80.5</v>
      </c>
      <c r="J650" s="8">
        <f t="shared" si="41"/>
        <v>5.6350000000000007</v>
      </c>
      <c r="K650" s="24">
        <f t="shared" si="43"/>
        <v>86.14</v>
      </c>
      <c r="L650" s="24">
        <f t="shared" si="42"/>
        <v>86.14</v>
      </c>
      <c r="M650" s="171"/>
    </row>
    <row r="651" spans="1:13" ht="24" customHeight="1" x14ac:dyDescent="0.4">
      <c r="A651" s="172">
        <v>647</v>
      </c>
      <c r="B651" s="3" t="s">
        <v>3897</v>
      </c>
      <c r="C651" s="5" t="s">
        <v>1874</v>
      </c>
      <c r="D651" s="5" t="s">
        <v>3898</v>
      </c>
      <c r="E651" s="3" t="s">
        <v>18</v>
      </c>
      <c r="F651" s="7">
        <v>0</v>
      </c>
      <c r="G651" s="144">
        <v>0</v>
      </c>
      <c r="H651" s="7">
        <v>3.5</v>
      </c>
      <c r="I651" s="8">
        <f t="shared" si="40"/>
        <v>0</v>
      </c>
      <c r="J651" s="8">
        <f t="shared" si="41"/>
        <v>0</v>
      </c>
      <c r="K651" s="24">
        <f t="shared" si="43"/>
        <v>0</v>
      </c>
      <c r="L651" s="24">
        <f t="shared" si="42"/>
        <v>0</v>
      </c>
      <c r="M651" s="171"/>
    </row>
    <row r="652" spans="1:13" ht="24" customHeight="1" x14ac:dyDescent="0.4">
      <c r="A652" s="10">
        <v>648</v>
      </c>
      <c r="B652" s="3" t="s">
        <v>1882</v>
      </c>
      <c r="C652" s="5" t="s">
        <v>3627</v>
      </c>
      <c r="D652" s="5" t="s">
        <v>1883</v>
      </c>
      <c r="E652" s="3" t="s">
        <v>3465</v>
      </c>
      <c r="F652" s="7">
        <v>56.18</v>
      </c>
      <c r="G652" s="144">
        <v>17</v>
      </c>
      <c r="H652" s="7">
        <v>3.5</v>
      </c>
      <c r="I652" s="8">
        <f t="shared" si="40"/>
        <v>59.5</v>
      </c>
      <c r="J652" s="8">
        <f t="shared" si="41"/>
        <v>4.165</v>
      </c>
      <c r="K652" s="24">
        <f t="shared" si="43"/>
        <v>63.669999999999995</v>
      </c>
      <c r="L652" s="24">
        <f t="shared" si="42"/>
        <v>119.85</v>
      </c>
      <c r="M652" s="171"/>
    </row>
    <row r="653" spans="1:13" ht="24" customHeight="1" x14ac:dyDescent="0.4">
      <c r="A653" s="10">
        <v>649</v>
      </c>
      <c r="B653" s="3" t="s">
        <v>1880</v>
      </c>
      <c r="C653" s="5" t="s">
        <v>3628</v>
      </c>
      <c r="D653" s="5" t="s">
        <v>1881</v>
      </c>
      <c r="E653" s="3" t="s">
        <v>3465</v>
      </c>
      <c r="F653" s="7">
        <v>56.18</v>
      </c>
      <c r="G653" s="144">
        <v>16</v>
      </c>
      <c r="H653" s="7">
        <v>3.5</v>
      </c>
      <c r="I653" s="8">
        <f t="shared" si="40"/>
        <v>56</v>
      </c>
      <c r="J653" s="8">
        <f t="shared" si="41"/>
        <v>3.9200000000000004</v>
      </c>
      <c r="K653" s="24">
        <f t="shared" si="43"/>
        <v>59.92</v>
      </c>
      <c r="L653" s="24">
        <f t="shared" si="42"/>
        <v>116.1</v>
      </c>
      <c r="M653" s="171"/>
    </row>
    <row r="654" spans="1:13" ht="24" customHeight="1" x14ac:dyDescent="0.4">
      <c r="A654" s="10">
        <v>650</v>
      </c>
      <c r="B654" s="3" t="s">
        <v>1876</v>
      </c>
      <c r="C654" s="5" t="s">
        <v>3629</v>
      </c>
      <c r="D654" s="5" t="s">
        <v>1877</v>
      </c>
      <c r="E654" s="3" t="s">
        <v>3468</v>
      </c>
      <c r="F654" s="7">
        <v>419.44</v>
      </c>
      <c r="G654" s="144">
        <v>26</v>
      </c>
      <c r="H654" s="7">
        <v>3.5</v>
      </c>
      <c r="I654" s="8">
        <f t="shared" si="40"/>
        <v>91</v>
      </c>
      <c r="J654" s="8">
        <f t="shared" si="41"/>
        <v>6.370000000000001</v>
      </c>
      <c r="K654" s="24">
        <f t="shared" si="43"/>
        <v>97.37</v>
      </c>
      <c r="L654" s="24">
        <f t="shared" si="42"/>
        <v>516.80999999999995</v>
      </c>
      <c r="M654" s="171"/>
    </row>
    <row r="655" spans="1:13" ht="24" customHeight="1" x14ac:dyDescent="0.4">
      <c r="A655" s="10">
        <v>651</v>
      </c>
      <c r="B655" s="3" t="s">
        <v>1878</v>
      </c>
      <c r="C655" s="5" t="s">
        <v>3630</v>
      </c>
      <c r="D655" s="5" t="s">
        <v>1879</v>
      </c>
      <c r="E655" s="3" t="s">
        <v>3464</v>
      </c>
      <c r="F655" s="7">
        <v>565.51</v>
      </c>
      <c r="G655" s="144">
        <v>47</v>
      </c>
      <c r="H655" s="7">
        <v>3.5</v>
      </c>
      <c r="I655" s="8">
        <f t="shared" si="40"/>
        <v>164.5</v>
      </c>
      <c r="J655" s="8">
        <f t="shared" si="41"/>
        <v>11.515000000000001</v>
      </c>
      <c r="K655" s="24">
        <f t="shared" si="43"/>
        <v>176.01999999999998</v>
      </c>
      <c r="L655" s="24">
        <f t="shared" si="42"/>
        <v>741.53</v>
      </c>
      <c r="M655" s="171"/>
    </row>
    <row r="656" spans="1:13" ht="24" customHeight="1" x14ac:dyDescent="0.4">
      <c r="A656" s="10">
        <v>652</v>
      </c>
      <c r="B656" s="3" t="s">
        <v>1509</v>
      </c>
      <c r="C656" s="5" t="s">
        <v>1507</v>
      </c>
      <c r="D656" s="5" t="s">
        <v>1510</v>
      </c>
      <c r="E656" s="3" t="s">
        <v>3464</v>
      </c>
      <c r="F656" s="7">
        <v>280.89</v>
      </c>
      <c r="G656" s="144">
        <v>11</v>
      </c>
      <c r="H656" s="7">
        <v>3.5</v>
      </c>
      <c r="I656" s="8">
        <f t="shared" si="40"/>
        <v>38.5</v>
      </c>
      <c r="J656" s="8">
        <f t="shared" si="41"/>
        <v>2.6950000000000003</v>
      </c>
      <c r="K656" s="24">
        <f t="shared" si="43"/>
        <v>41.199999999999996</v>
      </c>
      <c r="L656" s="24">
        <f t="shared" si="42"/>
        <v>322.08999999999997</v>
      </c>
      <c r="M656" s="171"/>
    </row>
    <row r="657" spans="1:13" ht="24" customHeight="1" x14ac:dyDescent="0.4">
      <c r="A657" s="10">
        <v>653</v>
      </c>
      <c r="B657" s="3" t="s">
        <v>1506</v>
      </c>
      <c r="C657" s="5" t="s">
        <v>1507</v>
      </c>
      <c r="D657" s="5" t="s">
        <v>1508</v>
      </c>
      <c r="E657" s="3" t="s">
        <v>3464</v>
      </c>
      <c r="F657" s="7">
        <v>408.21</v>
      </c>
      <c r="G657" s="144">
        <v>17</v>
      </c>
      <c r="H657" s="7">
        <v>3.5</v>
      </c>
      <c r="I657" s="8">
        <f t="shared" si="40"/>
        <v>59.5</v>
      </c>
      <c r="J657" s="8">
        <f t="shared" si="41"/>
        <v>4.165</v>
      </c>
      <c r="K657" s="24">
        <f t="shared" si="43"/>
        <v>63.669999999999995</v>
      </c>
      <c r="L657" s="24">
        <f t="shared" si="42"/>
        <v>471.88</v>
      </c>
      <c r="M657" s="171"/>
    </row>
    <row r="658" spans="1:13" ht="24" customHeight="1" x14ac:dyDescent="0.4">
      <c r="A658" s="172">
        <v>654</v>
      </c>
      <c r="B658" s="3" t="s">
        <v>3899</v>
      </c>
      <c r="C658" s="5" t="s">
        <v>3900</v>
      </c>
      <c r="D658" s="5" t="s">
        <v>3901</v>
      </c>
      <c r="E658" s="3" t="s">
        <v>18</v>
      </c>
      <c r="F658" s="7">
        <v>0</v>
      </c>
      <c r="G658" s="144">
        <v>0</v>
      </c>
      <c r="H658" s="7">
        <v>3.5</v>
      </c>
      <c r="I658" s="8">
        <f t="shared" si="40"/>
        <v>0</v>
      </c>
      <c r="J658" s="8">
        <f t="shared" si="41"/>
        <v>0</v>
      </c>
      <c r="K658" s="24">
        <f t="shared" si="43"/>
        <v>0</v>
      </c>
      <c r="L658" s="24">
        <f t="shared" si="42"/>
        <v>0</v>
      </c>
      <c r="M658" s="171"/>
    </row>
    <row r="659" spans="1:13" ht="24" customHeight="1" x14ac:dyDescent="0.4">
      <c r="A659" s="10">
        <v>655</v>
      </c>
      <c r="B659" s="3" t="s">
        <v>115</v>
      </c>
      <c r="C659" s="5" t="s">
        <v>116</v>
      </c>
      <c r="D659" s="5" t="s">
        <v>2270</v>
      </c>
      <c r="E659" s="3" t="s">
        <v>3464</v>
      </c>
      <c r="F659" s="7">
        <v>1726.46</v>
      </c>
      <c r="G659" s="144">
        <v>66</v>
      </c>
      <c r="H659" s="7">
        <v>3.5</v>
      </c>
      <c r="I659" s="8">
        <f t="shared" si="40"/>
        <v>231</v>
      </c>
      <c r="J659" s="8">
        <f t="shared" si="41"/>
        <v>16.170000000000002</v>
      </c>
      <c r="K659" s="24">
        <f t="shared" si="43"/>
        <v>247.17</v>
      </c>
      <c r="L659" s="24">
        <f t="shared" si="42"/>
        <v>1973.63</v>
      </c>
      <c r="M659" s="171"/>
    </row>
    <row r="660" spans="1:13" ht="24" customHeight="1" x14ac:dyDescent="0.4">
      <c r="A660" s="10">
        <v>656</v>
      </c>
      <c r="B660" s="3" t="s">
        <v>2148</v>
      </c>
      <c r="C660" s="5" t="s">
        <v>2149</v>
      </c>
      <c r="D660" s="5" t="s">
        <v>2270</v>
      </c>
      <c r="E660" s="3" t="s">
        <v>18</v>
      </c>
      <c r="F660" s="7">
        <v>0</v>
      </c>
      <c r="G660" s="144">
        <v>476</v>
      </c>
      <c r="H660" s="7">
        <v>3.5</v>
      </c>
      <c r="I660" s="8">
        <f t="shared" si="40"/>
        <v>1666</v>
      </c>
      <c r="J660" s="8">
        <f t="shared" si="41"/>
        <v>116.62</v>
      </c>
      <c r="K660" s="24">
        <f t="shared" si="43"/>
        <v>1782.62</v>
      </c>
      <c r="L660" s="24">
        <f t="shared" si="42"/>
        <v>1782.62</v>
      </c>
      <c r="M660" s="171"/>
    </row>
    <row r="661" spans="1:13" ht="24" customHeight="1" x14ac:dyDescent="0.4">
      <c r="A661" s="10">
        <v>657</v>
      </c>
      <c r="B661" s="3" t="s">
        <v>21</v>
      </c>
      <c r="C661" s="5" t="s">
        <v>22</v>
      </c>
      <c r="D661" s="5" t="s">
        <v>2263</v>
      </c>
      <c r="E661" s="26" t="s">
        <v>3464</v>
      </c>
      <c r="F661" s="8">
        <v>3351.79</v>
      </c>
      <c r="G661" s="144">
        <v>133</v>
      </c>
      <c r="H661" s="7">
        <v>3.5</v>
      </c>
      <c r="I661" s="8">
        <f t="shared" si="40"/>
        <v>465.5</v>
      </c>
      <c r="J661" s="8">
        <f t="shared" si="41"/>
        <v>32.585000000000001</v>
      </c>
      <c r="K661" s="24">
        <f t="shared" si="43"/>
        <v>498.09</v>
      </c>
      <c r="L661" s="24">
        <f t="shared" si="42"/>
        <v>3849.88</v>
      </c>
      <c r="M661" s="171"/>
    </row>
    <row r="662" spans="1:13" ht="24" customHeight="1" x14ac:dyDescent="0.4">
      <c r="A662" s="10">
        <v>658</v>
      </c>
      <c r="B662" s="3" t="s">
        <v>2146</v>
      </c>
      <c r="C662" s="5" t="s">
        <v>2147</v>
      </c>
      <c r="D662" s="5" t="s">
        <v>2263</v>
      </c>
      <c r="E662" s="3" t="s">
        <v>18</v>
      </c>
      <c r="F662" s="7">
        <v>0</v>
      </c>
      <c r="G662" s="144">
        <v>5</v>
      </c>
      <c r="H662" s="7">
        <v>3.5</v>
      </c>
      <c r="I662" s="8">
        <f t="shared" si="40"/>
        <v>17.5</v>
      </c>
      <c r="J662" s="8">
        <f t="shared" si="41"/>
        <v>1.2250000000000001</v>
      </c>
      <c r="K662" s="24">
        <f t="shared" si="43"/>
        <v>18.73</v>
      </c>
      <c r="L662" s="24">
        <f t="shared" si="42"/>
        <v>18.73</v>
      </c>
      <c r="M662" s="171"/>
    </row>
    <row r="663" spans="1:13" ht="24" customHeight="1" x14ac:dyDescent="0.4">
      <c r="A663" s="10">
        <v>659</v>
      </c>
      <c r="B663" s="3" t="s">
        <v>2164</v>
      </c>
      <c r="C663" s="5" t="s">
        <v>2165</v>
      </c>
      <c r="D663" s="5" t="s">
        <v>2166</v>
      </c>
      <c r="E663" s="3" t="s">
        <v>3464</v>
      </c>
      <c r="F663" s="7">
        <v>662.88</v>
      </c>
      <c r="G663" s="144">
        <v>24</v>
      </c>
      <c r="H663" s="7">
        <v>3.5</v>
      </c>
      <c r="I663" s="8">
        <f t="shared" si="40"/>
        <v>84</v>
      </c>
      <c r="J663" s="8">
        <f t="shared" si="41"/>
        <v>5.8800000000000008</v>
      </c>
      <c r="K663" s="24">
        <f t="shared" si="43"/>
        <v>89.88</v>
      </c>
      <c r="L663" s="24">
        <f t="shared" si="42"/>
        <v>752.76</v>
      </c>
      <c r="M663" s="171"/>
    </row>
    <row r="664" spans="1:13" ht="24" customHeight="1" x14ac:dyDescent="0.4">
      <c r="A664" s="10">
        <v>660</v>
      </c>
      <c r="B664" s="3" t="s">
        <v>47</v>
      </c>
      <c r="C664" s="5" t="s">
        <v>48</v>
      </c>
      <c r="D664" s="5" t="s">
        <v>49</v>
      </c>
      <c r="E664" s="3" t="s">
        <v>3464</v>
      </c>
      <c r="F664" s="7">
        <v>8089.21</v>
      </c>
      <c r="G664" s="144">
        <v>510</v>
      </c>
      <c r="H664" s="7">
        <v>3.5</v>
      </c>
      <c r="I664" s="8">
        <f t="shared" si="40"/>
        <v>1785</v>
      </c>
      <c r="J664" s="8">
        <f t="shared" si="41"/>
        <v>124.95000000000002</v>
      </c>
      <c r="K664" s="24">
        <f t="shared" si="43"/>
        <v>1909.95</v>
      </c>
      <c r="L664" s="24">
        <f t="shared" si="42"/>
        <v>9999.16</v>
      </c>
      <c r="M664" s="171"/>
    </row>
    <row r="665" spans="1:13" ht="24" customHeight="1" x14ac:dyDescent="0.4">
      <c r="A665" s="10">
        <v>661</v>
      </c>
      <c r="B665" s="3" t="s">
        <v>71</v>
      </c>
      <c r="C665" s="5" t="s">
        <v>72</v>
      </c>
      <c r="D665" s="5" t="s">
        <v>73</v>
      </c>
      <c r="E665" s="3" t="s">
        <v>18</v>
      </c>
      <c r="F665" s="7">
        <v>0</v>
      </c>
      <c r="G665" s="144">
        <v>24</v>
      </c>
      <c r="H665" s="7">
        <v>3.5</v>
      </c>
      <c r="I665" s="8">
        <f t="shared" si="40"/>
        <v>84</v>
      </c>
      <c r="J665" s="8">
        <f t="shared" si="41"/>
        <v>5.8800000000000008</v>
      </c>
      <c r="K665" s="24">
        <f t="shared" si="43"/>
        <v>89.88</v>
      </c>
      <c r="L665" s="24">
        <f t="shared" si="42"/>
        <v>89.88</v>
      </c>
      <c r="M665" s="171"/>
    </row>
    <row r="666" spans="1:13" ht="24" customHeight="1" x14ac:dyDescent="0.4">
      <c r="A666" s="10">
        <v>662</v>
      </c>
      <c r="B666" s="3" t="s">
        <v>2249</v>
      </c>
      <c r="C666" s="5" t="s">
        <v>2253</v>
      </c>
      <c r="D666" s="5" t="s">
        <v>2254</v>
      </c>
      <c r="E666" s="3" t="s">
        <v>3477</v>
      </c>
      <c r="F666" s="7">
        <v>82.39</v>
      </c>
      <c r="G666" s="144">
        <v>12</v>
      </c>
      <c r="H666" s="7">
        <v>3.5</v>
      </c>
      <c r="I666" s="8">
        <f t="shared" si="40"/>
        <v>42</v>
      </c>
      <c r="J666" s="8">
        <f t="shared" si="41"/>
        <v>2.9400000000000004</v>
      </c>
      <c r="K666" s="24">
        <f t="shared" si="43"/>
        <v>44.94</v>
      </c>
      <c r="L666" s="24">
        <f t="shared" si="42"/>
        <v>127.33</v>
      </c>
      <c r="M666" s="171"/>
    </row>
    <row r="667" spans="1:13" ht="24" customHeight="1" x14ac:dyDescent="0.4">
      <c r="A667" s="10">
        <v>663</v>
      </c>
      <c r="B667" s="3" t="s">
        <v>89</v>
      </c>
      <c r="C667" s="5" t="s">
        <v>2174</v>
      </c>
      <c r="D667" s="5" t="s">
        <v>90</v>
      </c>
      <c r="E667" s="3" t="s">
        <v>18</v>
      </c>
      <c r="F667" s="7">
        <v>0</v>
      </c>
      <c r="G667" s="144">
        <v>27</v>
      </c>
      <c r="H667" s="7">
        <v>3.5</v>
      </c>
      <c r="I667" s="8">
        <f t="shared" si="40"/>
        <v>94.5</v>
      </c>
      <c r="J667" s="8">
        <f t="shared" si="41"/>
        <v>6.6150000000000002</v>
      </c>
      <c r="K667" s="24">
        <f t="shared" si="43"/>
        <v>101.12</v>
      </c>
      <c r="L667" s="24">
        <f t="shared" si="42"/>
        <v>101.12</v>
      </c>
      <c r="M667" s="171"/>
    </row>
    <row r="668" spans="1:13" ht="24" customHeight="1" x14ac:dyDescent="0.4">
      <c r="A668" s="10">
        <v>664</v>
      </c>
      <c r="B668" s="3" t="s">
        <v>3631</v>
      </c>
      <c r="C668" s="5" t="s">
        <v>3632</v>
      </c>
      <c r="D668" s="5" t="s">
        <v>3633</v>
      </c>
      <c r="E668" s="3" t="s">
        <v>18</v>
      </c>
      <c r="F668" s="7">
        <v>0</v>
      </c>
      <c r="G668" s="144">
        <v>4</v>
      </c>
      <c r="H668" s="7">
        <v>3.5</v>
      </c>
      <c r="I668" s="8">
        <f t="shared" si="40"/>
        <v>14</v>
      </c>
      <c r="J668" s="8">
        <f t="shared" si="41"/>
        <v>0.98000000000000009</v>
      </c>
      <c r="K668" s="24">
        <f t="shared" si="43"/>
        <v>14.98</v>
      </c>
      <c r="L668" s="24">
        <f t="shared" si="42"/>
        <v>14.98</v>
      </c>
      <c r="M668" s="171"/>
    </row>
    <row r="669" spans="1:13" ht="24" customHeight="1" x14ac:dyDescent="0.4">
      <c r="A669" s="10">
        <v>665</v>
      </c>
      <c r="B669" s="3" t="s">
        <v>93</v>
      </c>
      <c r="C669" s="5" t="s">
        <v>2175</v>
      </c>
      <c r="D669" s="5" t="s">
        <v>2267</v>
      </c>
      <c r="E669" s="3" t="s">
        <v>18</v>
      </c>
      <c r="F669" s="7">
        <v>0</v>
      </c>
      <c r="G669" s="144">
        <v>2</v>
      </c>
      <c r="H669" s="7">
        <v>3.5</v>
      </c>
      <c r="I669" s="8">
        <f t="shared" si="40"/>
        <v>7</v>
      </c>
      <c r="J669" s="8">
        <f t="shared" si="41"/>
        <v>0.49000000000000005</v>
      </c>
      <c r="K669" s="24">
        <f t="shared" si="43"/>
        <v>7.49</v>
      </c>
      <c r="L669" s="24">
        <f t="shared" si="42"/>
        <v>7.49</v>
      </c>
      <c r="M669" s="171"/>
    </row>
    <row r="670" spans="1:13" ht="24" customHeight="1" x14ac:dyDescent="0.4">
      <c r="A670" s="10">
        <v>666</v>
      </c>
      <c r="B670" s="3" t="s">
        <v>94</v>
      </c>
      <c r="C670" s="5" t="s">
        <v>2175</v>
      </c>
      <c r="D670" s="5" t="s">
        <v>2268</v>
      </c>
      <c r="E670" s="3" t="s">
        <v>18</v>
      </c>
      <c r="F670" s="7">
        <v>0</v>
      </c>
      <c r="G670" s="144">
        <v>5</v>
      </c>
      <c r="H670" s="7">
        <v>3.5</v>
      </c>
      <c r="I670" s="8">
        <f t="shared" si="40"/>
        <v>17.5</v>
      </c>
      <c r="J670" s="8">
        <f t="shared" si="41"/>
        <v>1.2250000000000001</v>
      </c>
      <c r="K670" s="24">
        <f t="shared" si="43"/>
        <v>18.73</v>
      </c>
      <c r="L670" s="24">
        <f t="shared" si="42"/>
        <v>18.73</v>
      </c>
      <c r="M670" s="171"/>
    </row>
    <row r="671" spans="1:13" ht="24" customHeight="1" x14ac:dyDescent="0.4">
      <c r="A671" s="10">
        <v>667</v>
      </c>
      <c r="B671" s="3" t="s">
        <v>91</v>
      </c>
      <c r="C671" s="5" t="s">
        <v>2175</v>
      </c>
      <c r="D671" s="5" t="s">
        <v>2265</v>
      </c>
      <c r="E671" s="3" t="s">
        <v>18</v>
      </c>
      <c r="F671" s="7">
        <v>0</v>
      </c>
      <c r="G671" s="144">
        <v>11</v>
      </c>
      <c r="H671" s="7">
        <v>3.5</v>
      </c>
      <c r="I671" s="8">
        <f t="shared" si="40"/>
        <v>38.5</v>
      </c>
      <c r="J671" s="8">
        <f t="shared" si="41"/>
        <v>2.6950000000000003</v>
      </c>
      <c r="K671" s="24">
        <f t="shared" si="43"/>
        <v>41.199999999999996</v>
      </c>
      <c r="L671" s="24">
        <f t="shared" si="42"/>
        <v>41.199999999999996</v>
      </c>
      <c r="M671" s="171"/>
    </row>
    <row r="672" spans="1:13" ht="24" customHeight="1" x14ac:dyDescent="0.4">
      <c r="A672" s="10">
        <v>668</v>
      </c>
      <c r="B672" s="3" t="s">
        <v>92</v>
      </c>
      <c r="C672" s="5" t="s">
        <v>2175</v>
      </c>
      <c r="D672" s="5" t="s">
        <v>2266</v>
      </c>
      <c r="E672" s="3" t="s">
        <v>18</v>
      </c>
      <c r="F672" s="7">
        <v>0</v>
      </c>
      <c r="G672" s="144">
        <v>2</v>
      </c>
      <c r="H672" s="7">
        <v>3.5</v>
      </c>
      <c r="I672" s="8">
        <f t="shared" si="40"/>
        <v>7</v>
      </c>
      <c r="J672" s="8">
        <f t="shared" si="41"/>
        <v>0.49000000000000005</v>
      </c>
      <c r="K672" s="24">
        <f t="shared" si="43"/>
        <v>7.49</v>
      </c>
      <c r="L672" s="24">
        <f t="shared" si="42"/>
        <v>7.49</v>
      </c>
      <c r="M672" s="171"/>
    </row>
    <row r="673" spans="1:13" ht="24" customHeight="1" x14ac:dyDescent="0.4">
      <c r="A673" s="10">
        <v>669</v>
      </c>
      <c r="B673" s="3" t="s">
        <v>78</v>
      </c>
      <c r="C673" s="5" t="s">
        <v>79</v>
      </c>
      <c r="D673" s="5" t="s">
        <v>80</v>
      </c>
      <c r="E673" s="3" t="s">
        <v>3464</v>
      </c>
      <c r="F673" s="7">
        <v>408.21</v>
      </c>
      <c r="G673" s="144">
        <v>70</v>
      </c>
      <c r="H673" s="7">
        <v>3.5</v>
      </c>
      <c r="I673" s="8">
        <f t="shared" si="40"/>
        <v>245</v>
      </c>
      <c r="J673" s="8">
        <f t="shared" si="41"/>
        <v>17.150000000000002</v>
      </c>
      <c r="K673" s="24">
        <f t="shared" si="43"/>
        <v>262.14999999999998</v>
      </c>
      <c r="L673" s="24">
        <f t="shared" si="42"/>
        <v>670.3599999999999</v>
      </c>
      <c r="M673" s="171"/>
    </row>
    <row r="674" spans="1:13" ht="24" customHeight="1" x14ac:dyDescent="0.4">
      <c r="A674" s="10">
        <v>670</v>
      </c>
      <c r="B674" s="3" t="s">
        <v>81</v>
      </c>
      <c r="C674" s="5" t="s">
        <v>2173</v>
      </c>
      <c r="D674" s="5" t="s">
        <v>82</v>
      </c>
      <c r="E674" s="3" t="s">
        <v>18</v>
      </c>
      <c r="F674" s="7">
        <v>0</v>
      </c>
      <c r="G674" s="144">
        <v>26</v>
      </c>
      <c r="H674" s="7">
        <v>3.5</v>
      </c>
      <c r="I674" s="8">
        <f t="shared" si="40"/>
        <v>91</v>
      </c>
      <c r="J674" s="8">
        <f t="shared" si="41"/>
        <v>6.370000000000001</v>
      </c>
      <c r="K674" s="24">
        <f t="shared" si="43"/>
        <v>97.37</v>
      </c>
      <c r="L674" s="24">
        <f t="shared" si="42"/>
        <v>97.37</v>
      </c>
      <c r="M674" s="171"/>
    </row>
    <row r="675" spans="1:13" ht="24" customHeight="1" x14ac:dyDescent="0.4">
      <c r="A675" s="10">
        <v>671</v>
      </c>
      <c r="B675" s="3" t="s">
        <v>83</v>
      </c>
      <c r="C675" s="5" t="s">
        <v>84</v>
      </c>
      <c r="D675" s="5" t="s">
        <v>85</v>
      </c>
      <c r="E675" s="3" t="s">
        <v>3464</v>
      </c>
      <c r="F675" s="7">
        <v>396.99</v>
      </c>
      <c r="G675" s="144">
        <v>15</v>
      </c>
      <c r="H675" s="7">
        <v>3.5</v>
      </c>
      <c r="I675" s="8">
        <f t="shared" si="40"/>
        <v>52.5</v>
      </c>
      <c r="J675" s="8">
        <f t="shared" si="41"/>
        <v>3.6750000000000003</v>
      </c>
      <c r="K675" s="24">
        <f t="shared" si="43"/>
        <v>56.18</v>
      </c>
      <c r="L675" s="24">
        <f t="shared" si="42"/>
        <v>453.17</v>
      </c>
      <c r="M675" s="171"/>
    </row>
    <row r="676" spans="1:13" ht="24" customHeight="1" x14ac:dyDescent="0.4">
      <c r="A676" s="10">
        <v>672</v>
      </c>
      <c r="B676" s="3" t="s">
        <v>86</v>
      </c>
      <c r="C676" s="5" t="s">
        <v>87</v>
      </c>
      <c r="D676" s="5" t="s">
        <v>88</v>
      </c>
      <c r="E676" s="11" t="s">
        <v>18</v>
      </c>
      <c r="F676" s="7">
        <v>0</v>
      </c>
      <c r="G676" s="144">
        <v>29</v>
      </c>
      <c r="H676" s="7">
        <v>3.5</v>
      </c>
      <c r="I676" s="8">
        <f t="shared" si="40"/>
        <v>101.5</v>
      </c>
      <c r="J676" s="8">
        <f t="shared" si="41"/>
        <v>7.1050000000000004</v>
      </c>
      <c r="K676" s="24">
        <f t="shared" si="43"/>
        <v>108.61</v>
      </c>
      <c r="L676" s="24">
        <f t="shared" si="42"/>
        <v>108.61</v>
      </c>
      <c r="M676" s="171"/>
    </row>
    <row r="677" spans="1:13" ht="24" customHeight="1" x14ac:dyDescent="0.4">
      <c r="A677" s="10">
        <v>673</v>
      </c>
      <c r="B677" s="3" t="s">
        <v>74</v>
      </c>
      <c r="C677" s="5" t="s">
        <v>79</v>
      </c>
      <c r="D677" s="5" t="s">
        <v>75</v>
      </c>
      <c r="E677" s="3" t="s">
        <v>3464</v>
      </c>
      <c r="F677" s="7">
        <v>606.71</v>
      </c>
      <c r="G677" s="144">
        <v>23</v>
      </c>
      <c r="H677" s="7">
        <v>3.5</v>
      </c>
      <c r="I677" s="8">
        <f t="shared" si="40"/>
        <v>80.5</v>
      </c>
      <c r="J677" s="8">
        <f t="shared" si="41"/>
        <v>5.6350000000000007</v>
      </c>
      <c r="K677" s="24">
        <f t="shared" si="43"/>
        <v>86.14</v>
      </c>
      <c r="L677" s="24">
        <f t="shared" si="42"/>
        <v>692.85</v>
      </c>
      <c r="M677" s="171"/>
    </row>
    <row r="678" spans="1:13" ht="24" customHeight="1" x14ac:dyDescent="0.4">
      <c r="A678" s="10">
        <v>674</v>
      </c>
      <c r="B678" s="3" t="s">
        <v>76</v>
      </c>
      <c r="C678" s="5" t="s">
        <v>79</v>
      </c>
      <c r="D678" s="5" t="s">
        <v>77</v>
      </c>
      <c r="E678" s="3" t="s">
        <v>3465</v>
      </c>
      <c r="F678" s="7">
        <v>176.02</v>
      </c>
      <c r="G678" s="144">
        <v>41</v>
      </c>
      <c r="H678" s="7">
        <v>3.5</v>
      </c>
      <c r="I678" s="8">
        <f t="shared" si="40"/>
        <v>143.5</v>
      </c>
      <c r="J678" s="8">
        <f t="shared" si="41"/>
        <v>10.045000000000002</v>
      </c>
      <c r="K678" s="24">
        <f t="shared" si="43"/>
        <v>153.54999999999998</v>
      </c>
      <c r="L678" s="24">
        <f t="shared" si="42"/>
        <v>329.57</v>
      </c>
      <c r="M678" s="171"/>
    </row>
    <row r="679" spans="1:13" ht="24" customHeight="1" x14ac:dyDescent="0.4">
      <c r="A679" s="10">
        <v>675</v>
      </c>
      <c r="B679" s="3" t="s">
        <v>98</v>
      </c>
      <c r="C679" s="5" t="s">
        <v>99</v>
      </c>
      <c r="D679" s="5" t="s">
        <v>100</v>
      </c>
      <c r="E679" s="3" t="s">
        <v>18</v>
      </c>
      <c r="F679" s="7">
        <v>0</v>
      </c>
      <c r="G679" s="144">
        <v>32</v>
      </c>
      <c r="H679" s="7">
        <v>3.5</v>
      </c>
      <c r="I679" s="8">
        <f t="shared" si="40"/>
        <v>112</v>
      </c>
      <c r="J679" s="8">
        <f t="shared" si="41"/>
        <v>7.8400000000000007</v>
      </c>
      <c r="K679" s="24">
        <f t="shared" si="43"/>
        <v>119.84</v>
      </c>
      <c r="L679" s="24">
        <f t="shared" si="42"/>
        <v>119.84</v>
      </c>
      <c r="M679" s="171"/>
    </row>
    <row r="680" spans="1:13" ht="24" customHeight="1" x14ac:dyDescent="0.4">
      <c r="A680" s="10">
        <v>676</v>
      </c>
      <c r="B680" s="3" t="s">
        <v>95</v>
      </c>
      <c r="C680" s="5" t="s">
        <v>96</v>
      </c>
      <c r="D680" s="5" t="s">
        <v>97</v>
      </c>
      <c r="E680" s="3" t="s">
        <v>3464</v>
      </c>
      <c r="F680" s="7">
        <v>220.97</v>
      </c>
      <c r="G680" s="144">
        <v>6</v>
      </c>
      <c r="H680" s="7">
        <v>3.5</v>
      </c>
      <c r="I680" s="8">
        <f t="shared" si="40"/>
        <v>21</v>
      </c>
      <c r="J680" s="8">
        <f t="shared" si="41"/>
        <v>1.4700000000000002</v>
      </c>
      <c r="K680" s="24">
        <f t="shared" si="43"/>
        <v>22.47</v>
      </c>
      <c r="L680" s="24">
        <f t="shared" si="42"/>
        <v>243.44</v>
      </c>
      <c r="M680" s="171"/>
    </row>
    <row r="681" spans="1:13" ht="24" customHeight="1" x14ac:dyDescent="0.4">
      <c r="A681" s="10">
        <v>677</v>
      </c>
      <c r="B681" s="3" t="s">
        <v>101</v>
      </c>
      <c r="C681" s="5" t="s">
        <v>102</v>
      </c>
      <c r="D681" s="5" t="s">
        <v>103</v>
      </c>
      <c r="E681" s="3" t="s">
        <v>3469</v>
      </c>
      <c r="F681" s="7">
        <v>1089.8</v>
      </c>
      <c r="G681" s="144">
        <v>62</v>
      </c>
      <c r="H681" s="7">
        <v>3.5</v>
      </c>
      <c r="I681" s="8">
        <f t="shared" si="40"/>
        <v>217</v>
      </c>
      <c r="J681" s="8">
        <f t="shared" si="41"/>
        <v>15.190000000000001</v>
      </c>
      <c r="K681" s="24">
        <f t="shared" si="43"/>
        <v>232.19</v>
      </c>
      <c r="L681" s="24">
        <f t="shared" si="42"/>
        <v>1321.99</v>
      </c>
      <c r="M681" s="171"/>
    </row>
    <row r="682" spans="1:13" ht="24" customHeight="1" x14ac:dyDescent="0.4">
      <c r="A682" s="10">
        <v>678</v>
      </c>
      <c r="B682" s="3" t="s">
        <v>2150</v>
      </c>
      <c r="C682" s="5" t="s">
        <v>2151</v>
      </c>
      <c r="D682" s="5" t="s">
        <v>2152</v>
      </c>
      <c r="E682" s="3" t="s">
        <v>3471</v>
      </c>
      <c r="F682" s="7">
        <v>194.75</v>
      </c>
      <c r="G682" s="144">
        <v>29</v>
      </c>
      <c r="H682" s="7">
        <v>3.5</v>
      </c>
      <c r="I682" s="8">
        <f t="shared" si="40"/>
        <v>101.5</v>
      </c>
      <c r="J682" s="8">
        <f t="shared" si="41"/>
        <v>7.1050000000000004</v>
      </c>
      <c r="K682" s="24">
        <f t="shared" si="43"/>
        <v>108.61</v>
      </c>
      <c r="L682" s="24">
        <f t="shared" si="42"/>
        <v>303.36</v>
      </c>
      <c r="M682" s="171"/>
    </row>
    <row r="683" spans="1:13" ht="24" customHeight="1" x14ac:dyDescent="0.4">
      <c r="A683" s="10">
        <v>679</v>
      </c>
      <c r="B683" s="3" t="s">
        <v>2374</v>
      </c>
      <c r="C683" s="5" t="s">
        <v>102</v>
      </c>
      <c r="D683" s="5" t="s">
        <v>2669</v>
      </c>
      <c r="E683" s="3" t="s">
        <v>3465</v>
      </c>
      <c r="F683" s="7">
        <v>217.21</v>
      </c>
      <c r="G683" s="144">
        <v>0</v>
      </c>
      <c r="H683" s="7">
        <v>3.5</v>
      </c>
      <c r="I683" s="8">
        <f t="shared" si="40"/>
        <v>0</v>
      </c>
      <c r="J683" s="8">
        <f t="shared" si="41"/>
        <v>0</v>
      </c>
      <c r="K683" s="24">
        <f t="shared" si="43"/>
        <v>0</v>
      </c>
      <c r="L683" s="24">
        <f t="shared" si="42"/>
        <v>217.21</v>
      </c>
      <c r="M683" s="171"/>
    </row>
    <row r="684" spans="1:13" ht="24" customHeight="1" x14ac:dyDescent="0.4">
      <c r="A684" s="10">
        <v>680</v>
      </c>
      <c r="B684" s="3" t="s">
        <v>104</v>
      </c>
      <c r="C684" s="5" t="s">
        <v>105</v>
      </c>
      <c r="D684" s="5" t="s">
        <v>106</v>
      </c>
      <c r="E684" s="3" t="s">
        <v>18</v>
      </c>
      <c r="F684" s="7">
        <v>0</v>
      </c>
      <c r="G684" s="144">
        <v>61</v>
      </c>
      <c r="H684" s="7">
        <v>3.5</v>
      </c>
      <c r="I684" s="8">
        <f t="shared" si="40"/>
        <v>213.5</v>
      </c>
      <c r="J684" s="8">
        <f t="shared" si="41"/>
        <v>14.945000000000002</v>
      </c>
      <c r="K684" s="24">
        <f t="shared" si="43"/>
        <v>228.45</v>
      </c>
      <c r="L684" s="24">
        <f t="shared" si="42"/>
        <v>228.45</v>
      </c>
      <c r="M684" s="171"/>
    </row>
    <row r="685" spans="1:13" ht="24" customHeight="1" x14ac:dyDescent="0.4">
      <c r="A685" s="172">
        <v>681</v>
      </c>
      <c r="B685" s="145" t="s">
        <v>3902</v>
      </c>
      <c r="C685" s="173" t="s">
        <v>102</v>
      </c>
      <c r="D685" s="5" t="s">
        <v>3903</v>
      </c>
      <c r="E685" s="3" t="s">
        <v>18</v>
      </c>
      <c r="F685" s="7">
        <v>0</v>
      </c>
      <c r="G685" s="144">
        <v>0</v>
      </c>
      <c r="H685" s="7">
        <v>3.5</v>
      </c>
      <c r="I685" s="8">
        <f t="shared" si="40"/>
        <v>0</v>
      </c>
      <c r="J685" s="8">
        <f t="shared" si="41"/>
        <v>0</v>
      </c>
      <c r="K685" s="24">
        <f t="shared" si="43"/>
        <v>0</v>
      </c>
      <c r="L685" s="24">
        <f t="shared" si="42"/>
        <v>0</v>
      </c>
      <c r="M685" s="171"/>
    </row>
    <row r="686" spans="1:13" ht="24" customHeight="1" x14ac:dyDescent="0.4">
      <c r="A686" s="10">
        <v>682</v>
      </c>
      <c r="B686" s="3" t="s">
        <v>107</v>
      </c>
      <c r="C686" s="5" t="s">
        <v>108</v>
      </c>
      <c r="D686" s="5" t="s">
        <v>109</v>
      </c>
      <c r="E686" s="3" t="s">
        <v>3464</v>
      </c>
      <c r="F686" s="7">
        <v>1498.01</v>
      </c>
      <c r="G686" s="144">
        <v>56</v>
      </c>
      <c r="H686" s="7">
        <v>3.5</v>
      </c>
      <c r="I686" s="8">
        <f t="shared" si="40"/>
        <v>196</v>
      </c>
      <c r="J686" s="8">
        <f t="shared" si="41"/>
        <v>13.72</v>
      </c>
      <c r="K686" s="24">
        <f t="shared" si="43"/>
        <v>209.72</v>
      </c>
      <c r="L686" s="24">
        <f t="shared" si="42"/>
        <v>1707.73</v>
      </c>
      <c r="M686" s="171"/>
    </row>
    <row r="687" spans="1:13" ht="24" customHeight="1" x14ac:dyDescent="0.4">
      <c r="A687" s="10">
        <v>683</v>
      </c>
      <c r="B687" s="3" t="s">
        <v>117</v>
      </c>
      <c r="C687" s="5" t="s">
        <v>118</v>
      </c>
      <c r="D687" s="5" t="s">
        <v>119</v>
      </c>
      <c r="E687" s="3" t="s">
        <v>3465</v>
      </c>
      <c r="F687" s="7">
        <v>29.96</v>
      </c>
      <c r="G687" s="144">
        <v>6</v>
      </c>
      <c r="H687" s="7">
        <v>3.5</v>
      </c>
      <c r="I687" s="8">
        <f t="shared" si="40"/>
        <v>21</v>
      </c>
      <c r="J687" s="8">
        <f t="shared" si="41"/>
        <v>1.4700000000000002</v>
      </c>
      <c r="K687" s="24">
        <f t="shared" si="43"/>
        <v>22.47</v>
      </c>
      <c r="L687" s="24">
        <f t="shared" si="42"/>
        <v>52.43</v>
      </c>
      <c r="M687" s="171"/>
    </row>
    <row r="688" spans="1:13" ht="24" customHeight="1" x14ac:dyDescent="0.4">
      <c r="A688" s="10">
        <v>684</v>
      </c>
      <c r="B688" s="3" t="s">
        <v>120</v>
      </c>
      <c r="C688" s="5" t="s">
        <v>118</v>
      </c>
      <c r="D688" s="5" t="s">
        <v>121</v>
      </c>
      <c r="E688" s="3" t="s">
        <v>3469</v>
      </c>
      <c r="F688" s="7">
        <v>127.34</v>
      </c>
      <c r="G688" s="144">
        <v>0</v>
      </c>
      <c r="H688" s="7">
        <v>3.5</v>
      </c>
      <c r="I688" s="8">
        <f t="shared" si="40"/>
        <v>0</v>
      </c>
      <c r="J688" s="8">
        <f t="shared" si="41"/>
        <v>0</v>
      </c>
      <c r="K688" s="24">
        <f t="shared" si="43"/>
        <v>0</v>
      </c>
      <c r="L688" s="24">
        <f t="shared" si="42"/>
        <v>127.34</v>
      </c>
      <c r="M688" s="171"/>
    </row>
    <row r="689" spans="1:13" ht="24" customHeight="1" x14ac:dyDescent="0.4">
      <c r="A689" s="10">
        <v>685</v>
      </c>
      <c r="B689" s="3" t="s">
        <v>125</v>
      </c>
      <c r="C689" s="5" t="s">
        <v>126</v>
      </c>
      <c r="D689" s="5" t="s">
        <v>127</v>
      </c>
      <c r="E689" s="3" t="s">
        <v>3464</v>
      </c>
      <c r="F689" s="7">
        <v>44.96</v>
      </c>
      <c r="G689" s="144">
        <v>0</v>
      </c>
      <c r="H689" s="7">
        <v>3.5</v>
      </c>
      <c r="I689" s="8">
        <f t="shared" si="40"/>
        <v>0</v>
      </c>
      <c r="J689" s="8">
        <f t="shared" si="41"/>
        <v>0</v>
      </c>
      <c r="K689" s="24">
        <f t="shared" si="43"/>
        <v>0</v>
      </c>
      <c r="L689" s="24">
        <f t="shared" si="42"/>
        <v>44.96</v>
      </c>
      <c r="M689" s="171"/>
    </row>
    <row r="690" spans="1:13" ht="24" customHeight="1" x14ac:dyDescent="0.4">
      <c r="A690" s="10">
        <v>686</v>
      </c>
      <c r="B690" s="3" t="s">
        <v>128</v>
      </c>
      <c r="C690" s="5" t="s">
        <v>129</v>
      </c>
      <c r="D690" s="5" t="s">
        <v>130</v>
      </c>
      <c r="E690" s="3" t="s">
        <v>3464</v>
      </c>
      <c r="F690" s="7">
        <v>179.77</v>
      </c>
      <c r="G690" s="144">
        <v>38</v>
      </c>
      <c r="H690" s="7">
        <v>3.5</v>
      </c>
      <c r="I690" s="8">
        <f t="shared" si="40"/>
        <v>133</v>
      </c>
      <c r="J690" s="8">
        <f t="shared" si="41"/>
        <v>9.31</v>
      </c>
      <c r="K690" s="24">
        <f t="shared" si="43"/>
        <v>142.31</v>
      </c>
      <c r="L690" s="24">
        <f t="shared" si="42"/>
        <v>322.08000000000004</v>
      </c>
      <c r="M690" s="171"/>
    </row>
    <row r="691" spans="1:13" ht="24" customHeight="1" x14ac:dyDescent="0.4">
      <c r="A691" s="10">
        <v>687</v>
      </c>
      <c r="B691" s="3" t="s">
        <v>122</v>
      </c>
      <c r="C691" s="5" t="s">
        <v>123</v>
      </c>
      <c r="D691" s="5" t="s">
        <v>124</v>
      </c>
      <c r="E691" s="3" t="s">
        <v>3464</v>
      </c>
      <c r="F691" s="7">
        <v>823.91</v>
      </c>
      <c r="G691" s="144">
        <v>31</v>
      </c>
      <c r="H691" s="7">
        <v>3.5</v>
      </c>
      <c r="I691" s="8">
        <f t="shared" si="40"/>
        <v>108.5</v>
      </c>
      <c r="J691" s="8">
        <f t="shared" si="41"/>
        <v>7.5950000000000006</v>
      </c>
      <c r="K691" s="24">
        <f t="shared" si="43"/>
        <v>116.10000000000001</v>
      </c>
      <c r="L691" s="24">
        <f t="shared" si="42"/>
        <v>940.01</v>
      </c>
      <c r="M691" s="171"/>
    </row>
    <row r="692" spans="1:13" ht="24" customHeight="1" x14ac:dyDescent="0.4">
      <c r="A692" s="10">
        <v>688</v>
      </c>
      <c r="B692" s="3" t="s">
        <v>131</v>
      </c>
      <c r="C692" s="5" t="s">
        <v>2177</v>
      </c>
      <c r="D692" s="5" t="s">
        <v>132</v>
      </c>
      <c r="E692" s="11" t="s">
        <v>3464</v>
      </c>
      <c r="F692" s="7">
        <v>831.41</v>
      </c>
      <c r="G692" s="144">
        <v>46</v>
      </c>
      <c r="H692" s="7">
        <v>3.5</v>
      </c>
      <c r="I692" s="8">
        <f t="shared" si="40"/>
        <v>161</v>
      </c>
      <c r="J692" s="8">
        <f t="shared" si="41"/>
        <v>11.270000000000001</v>
      </c>
      <c r="K692" s="24">
        <f t="shared" si="43"/>
        <v>172.27</v>
      </c>
      <c r="L692" s="24">
        <f t="shared" si="42"/>
        <v>1003.68</v>
      </c>
      <c r="M692" s="171"/>
    </row>
    <row r="693" spans="1:13" ht="24" customHeight="1" x14ac:dyDescent="0.4">
      <c r="A693" s="10">
        <v>689</v>
      </c>
      <c r="B693" s="3" t="s">
        <v>112</v>
      </c>
      <c r="C693" s="5" t="s">
        <v>113</v>
      </c>
      <c r="D693" s="5" t="s">
        <v>114</v>
      </c>
      <c r="E693" s="3" t="s">
        <v>3464</v>
      </c>
      <c r="F693" s="7">
        <v>2629</v>
      </c>
      <c r="G693" s="144">
        <v>14</v>
      </c>
      <c r="H693" s="7">
        <v>3.5</v>
      </c>
      <c r="I693" s="8">
        <f t="shared" si="40"/>
        <v>49</v>
      </c>
      <c r="J693" s="8">
        <f t="shared" si="41"/>
        <v>3.43</v>
      </c>
      <c r="K693" s="24">
        <f t="shared" si="43"/>
        <v>52.43</v>
      </c>
      <c r="L693" s="24">
        <f t="shared" si="42"/>
        <v>2681.43</v>
      </c>
      <c r="M693" s="171"/>
    </row>
    <row r="694" spans="1:13" ht="24" customHeight="1" x14ac:dyDescent="0.4">
      <c r="A694" s="10">
        <v>690</v>
      </c>
      <c r="B694" s="3" t="s">
        <v>751</v>
      </c>
      <c r="C694" s="5" t="s">
        <v>752</v>
      </c>
      <c r="D694" s="5" t="s">
        <v>753</v>
      </c>
      <c r="E694" s="3" t="s">
        <v>3464</v>
      </c>
      <c r="F694" s="7">
        <v>153.55000000000001</v>
      </c>
      <c r="G694" s="144">
        <v>5</v>
      </c>
      <c r="H694" s="7">
        <v>3.5</v>
      </c>
      <c r="I694" s="8">
        <f t="shared" si="40"/>
        <v>17.5</v>
      </c>
      <c r="J694" s="8">
        <f t="shared" si="41"/>
        <v>1.2250000000000001</v>
      </c>
      <c r="K694" s="24">
        <f t="shared" si="43"/>
        <v>18.73</v>
      </c>
      <c r="L694" s="24">
        <f t="shared" si="42"/>
        <v>172.28</v>
      </c>
      <c r="M694" s="171"/>
    </row>
    <row r="695" spans="1:13" ht="24" customHeight="1" x14ac:dyDescent="0.4">
      <c r="A695" s="10">
        <v>691</v>
      </c>
      <c r="B695" s="3" t="s">
        <v>1445</v>
      </c>
      <c r="C695" s="5" t="s">
        <v>2204</v>
      </c>
      <c r="D695" s="5" t="s">
        <v>2307</v>
      </c>
      <c r="E695" s="3" t="s">
        <v>3466</v>
      </c>
      <c r="F695" s="7">
        <v>1003.67</v>
      </c>
      <c r="G695" s="144">
        <v>46</v>
      </c>
      <c r="H695" s="7">
        <v>3.5</v>
      </c>
      <c r="I695" s="8">
        <f t="shared" si="40"/>
        <v>161</v>
      </c>
      <c r="J695" s="8">
        <f t="shared" si="41"/>
        <v>11.270000000000001</v>
      </c>
      <c r="K695" s="24">
        <f t="shared" si="43"/>
        <v>172.27</v>
      </c>
      <c r="L695" s="24">
        <f t="shared" si="42"/>
        <v>1175.94</v>
      </c>
      <c r="M695" s="171"/>
    </row>
    <row r="696" spans="1:13" ht="24" customHeight="1" x14ac:dyDescent="0.4">
      <c r="A696" s="10">
        <v>692</v>
      </c>
      <c r="B696" s="3" t="s">
        <v>2142</v>
      </c>
      <c r="C696" s="5" t="s">
        <v>2143</v>
      </c>
      <c r="D696" s="5" t="s">
        <v>2356</v>
      </c>
      <c r="E696" s="3" t="s">
        <v>3467</v>
      </c>
      <c r="F696" s="7">
        <v>505.58</v>
      </c>
      <c r="G696" s="144">
        <v>43</v>
      </c>
      <c r="H696" s="7">
        <v>3.5</v>
      </c>
      <c r="I696" s="8">
        <f t="shared" si="40"/>
        <v>150.5</v>
      </c>
      <c r="J696" s="8">
        <f t="shared" si="41"/>
        <v>10.535</v>
      </c>
      <c r="K696" s="24">
        <f t="shared" si="43"/>
        <v>161.04</v>
      </c>
      <c r="L696" s="24">
        <f t="shared" si="42"/>
        <v>666.62</v>
      </c>
      <c r="M696" s="171"/>
    </row>
    <row r="697" spans="1:13" ht="24" customHeight="1" x14ac:dyDescent="0.4">
      <c r="A697" s="10">
        <v>693</v>
      </c>
      <c r="B697" s="3" t="s">
        <v>691</v>
      </c>
      <c r="C697" s="5" t="s">
        <v>692</v>
      </c>
      <c r="D697" s="5" t="s">
        <v>693</v>
      </c>
      <c r="E697" s="3" t="s">
        <v>3464</v>
      </c>
      <c r="F697" s="7">
        <v>666.62</v>
      </c>
      <c r="G697" s="144">
        <v>26</v>
      </c>
      <c r="H697" s="7">
        <v>3.5</v>
      </c>
      <c r="I697" s="8">
        <f t="shared" si="40"/>
        <v>91</v>
      </c>
      <c r="J697" s="8">
        <f t="shared" si="41"/>
        <v>6.370000000000001</v>
      </c>
      <c r="K697" s="24">
        <f t="shared" si="43"/>
        <v>97.37</v>
      </c>
      <c r="L697" s="24">
        <f t="shared" si="42"/>
        <v>763.99</v>
      </c>
      <c r="M697" s="171"/>
    </row>
    <row r="698" spans="1:13" ht="24" customHeight="1" x14ac:dyDescent="0.4">
      <c r="A698" s="10">
        <v>694</v>
      </c>
      <c r="B698" s="3" t="s">
        <v>1732</v>
      </c>
      <c r="C698" s="5" t="s">
        <v>1733</v>
      </c>
      <c r="D698" s="5" t="s">
        <v>1734</v>
      </c>
      <c r="E698" s="3" t="s">
        <v>3464</v>
      </c>
      <c r="F698" s="7">
        <v>1056.0899999999999</v>
      </c>
      <c r="G698" s="144">
        <v>38</v>
      </c>
      <c r="H698" s="7">
        <v>3.5</v>
      </c>
      <c r="I698" s="8">
        <f t="shared" si="40"/>
        <v>133</v>
      </c>
      <c r="J698" s="8">
        <f t="shared" si="41"/>
        <v>9.31</v>
      </c>
      <c r="K698" s="24">
        <f t="shared" si="43"/>
        <v>142.31</v>
      </c>
      <c r="L698" s="24">
        <f t="shared" si="42"/>
        <v>1198.3999999999999</v>
      </c>
      <c r="M698" s="171"/>
    </row>
    <row r="699" spans="1:13" ht="24" customHeight="1" x14ac:dyDescent="0.4">
      <c r="A699" s="10">
        <v>695</v>
      </c>
      <c r="B699" s="3" t="s">
        <v>682</v>
      </c>
      <c r="C699" s="5" t="s">
        <v>683</v>
      </c>
      <c r="D699" s="5" t="s">
        <v>684</v>
      </c>
      <c r="E699" s="3" t="s">
        <v>3464</v>
      </c>
      <c r="F699" s="7">
        <v>426.94</v>
      </c>
      <c r="G699" s="144">
        <v>14</v>
      </c>
      <c r="H699" s="7">
        <v>3.5</v>
      </c>
      <c r="I699" s="8">
        <f t="shared" si="40"/>
        <v>49</v>
      </c>
      <c r="J699" s="8">
        <f t="shared" si="41"/>
        <v>3.43</v>
      </c>
      <c r="K699" s="24">
        <f t="shared" si="43"/>
        <v>52.43</v>
      </c>
      <c r="L699" s="24">
        <f t="shared" si="42"/>
        <v>479.37</v>
      </c>
      <c r="M699" s="171"/>
    </row>
    <row r="700" spans="1:13" ht="24" customHeight="1" x14ac:dyDescent="0.4">
      <c r="A700" s="10">
        <v>696</v>
      </c>
      <c r="B700" s="3" t="s">
        <v>653</v>
      </c>
      <c r="C700" s="5" t="s">
        <v>654</v>
      </c>
      <c r="D700" s="5" t="s">
        <v>655</v>
      </c>
      <c r="E700" s="3" t="s">
        <v>18</v>
      </c>
      <c r="F700" s="7">
        <v>0</v>
      </c>
      <c r="G700" s="144">
        <v>33</v>
      </c>
      <c r="H700" s="7">
        <v>3.5</v>
      </c>
      <c r="I700" s="8">
        <f t="shared" si="40"/>
        <v>115.5</v>
      </c>
      <c r="J700" s="8">
        <f t="shared" si="41"/>
        <v>8.0850000000000009</v>
      </c>
      <c r="K700" s="24">
        <f t="shared" si="43"/>
        <v>123.59</v>
      </c>
      <c r="L700" s="24">
        <f t="shared" si="42"/>
        <v>123.59</v>
      </c>
      <c r="M700" s="171"/>
    </row>
    <row r="701" spans="1:13" ht="24" customHeight="1" x14ac:dyDescent="0.4">
      <c r="A701" s="10">
        <v>697</v>
      </c>
      <c r="B701" s="3" t="s">
        <v>656</v>
      </c>
      <c r="C701" s="5" t="s">
        <v>654</v>
      </c>
      <c r="D701" s="5" t="s">
        <v>657</v>
      </c>
      <c r="E701" s="3" t="s">
        <v>3472</v>
      </c>
      <c r="F701" s="7">
        <v>254.67</v>
      </c>
      <c r="G701" s="144">
        <v>12</v>
      </c>
      <c r="H701" s="7">
        <v>3.5</v>
      </c>
      <c r="I701" s="8">
        <f t="shared" si="40"/>
        <v>42</v>
      </c>
      <c r="J701" s="8">
        <f t="shared" si="41"/>
        <v>2.9400000000000004</v>
      </c>
      <c r="K701" s="24">
        <f t="shared" si="43"/>
        <v>44.94</v>
      </c>
      <c r="L701" s="24">
        <f t="shared" si="42"/>
        <v>299.61</v>
      </c>
      <c r="M701" s="171"/>
    </row>
    <row r="702" spans="1:13" ht="24" customHeight="1" x14ac:dyDescent="0.4">
      <c r="A702" s="10">
        <v>698</v>
      </c>
      <c r="B702" s="3" t="s">
        <v>658</v>
      </c>
      <c r="C702" s="5" t="s">
        <v>659</v>
      </c>
      <c r="D702" s="5" t="s">
        <v>660</v>
      </c>
      <c r="E702" s="3" t="s">
        <v>3472</v>
      </c>
      <c r="F702" s="7">
        <v>1149.72</v>
      </c>
      <c r="G702" s="144">
        <v>56</v>
      </c>
      <c r="H702" s="7">
        <v>3.5</v>
      </c>
      <c r="I702" s="8">
        <f t="shared" si="40"/>
        <v>196</v>
      </c>
      <c r="J702" s="8">
        <f t="shared" si="41"/>
        <v>13.72</v>
      </c>
      <c r="K702" s="24">
        <f t="shared" si="43"/>
        <v>209.72</v>
      </c>
      <c r="L702" s="24">
        <f t="shared" si="42"/>
        <v>1359.44</v>
      </c>
      <c r="M702" s="171"/>
    </row>
    <row r="703" spans="1:13" ht="24" customHeight="1" x14ac:dyDescent="0.4">
      <c r="A703" s="10">
        <v>699</v>
      </c>
      <c r="B703" s="3" t="s">
        <v>661</v>
      </c>
      <c r="C703" s="5" t="s">
        <v>659</v>
      </c>
      <c r="D703" s="5" t="s">
        <v>662</v>
      </c>
      <c r="E703" s="3" t="s">
        <v>3472</v>
      </c>
      <c r="F703" s="7">
        <v>138.57</v>
      </c>
      <c r="G703" s="144">
        <v>6</v>
      </c>
      <c r="H703" s="7">
        <v>3.5</v>
      </c>
      <c r="I703" s="8">
        <f t="shared" si="40"/>
        <v>21</v>
      </c>
      <c r="J703" s="8">
        <f t="shared" si="41"/>
        <v>1.4700000000000002</v>
      </c>
      <c r="K703" s="24">
        <f t="shared" si="43"/>
        <v>22.47</v>
      </c>
      <c r="L703" s="24">
        <f t="shared" si="42"/>
        <v>161.04</v>
      </c>
      <c r="M703" s="171"/>
    </row>
    <row r="704" spans="1:13" ht="24" customHeight="1" x14ac:dyDescent="0.4">
      <c r="A704" s="10">
        <v>700</v>
      </c>
      <c r="B704" s="3" t="s">
        <v>663</v>
      </c>
      <c r="C704" s="5" t="s">
        <v>664</v>
      </c>
      <c r="D704" s="5" t="s">
        <v>665</v>
      </c>
      <c r="E704" s="3" t="s">
        <v>3472</v>
      </c>
      <c r="F704" s="7">
        <v>999.93</v>
      </c>
      <c r="G704" s="144">
        <v>40</v>
      </c>
      <c r="H704" s="7">
        <v>3.5</v>
      </c>
      <c r="I704" s="8">
        <f t="shared" si="40"/>
        <v>140</v>
      </c>
      <c r="J704" s="8">
        <f t="shared" si="41"/>
        <v>9.8000000000000007</v>
      </c>
      <c r="K704" s="24">
        <f t="shared" si="43"/>
        <v>149.80000000000001</v>
      </c>
      <c r="L704" s="24">
        <f t="shared" si="42"/>
        <v>1149.73</v>
      </c>
      <c r="M704" s="171"/>
    </row>
    <row r="705" spans="1:13" ht="24" customHeight="1" x14ac:dyDescent="0.4">
      <c r="A705" s="10">
        <v>701</v>
      </c>
      <c r="B705" s="3" t="s">
        <v>685</v>
      </c>
      <c r="C705" s="5" t="s">
        <v>2185</v>
      </c>
      <c r="D705" s="5" t="s">
        <v>686</v>
      </c>
      <c r="E705" s="3" t="s">
        <v>3464</v>
      </c>
      <c r="F705" s="7">
        <v>408.22</v>
      </c>
      <c r="G705" s="144">
        <v>11</v>
      </c>
      <c r="H705" s="7">
        <v>3.5</v>
      </c>
      <c r="I705" s="8">
        <f t="shared" si="40"/>
        <v>38.5</v>
      </c>
      <c r="J705" s="8">
        <f t="shared" si="41"/>
        <v>2.6950000000000003</v>
      </c>
      <c r="K705" s="24">
        <f t="shared" si="43"/>
        <v>41.199999999999996</v>
      </c>
      <c r="L705" s="24">
        <f t="shared" si="42"/>
        <v>449.42</v>
      </c>
      <c r="M705" s="171"/>
    </row>
    <row r="706" spans="1:13" ht="24" customHeight="1" x14ac:dyDescent="0.4">
      <c r="A706" s="10">
        <v>702</v>
      </c>
      <c r="B706" s="3" t="s">
        <v>435</v>
      </c>
      <c r="C706" s="5" t="s">
        <v>436</v>
      </c>
      <c r="D706" s="5" t="s">
        <v>437</v>
      </c>
      <c r="E706" s="11" t="s">
        <v>18</v>
      </c>
      <c r="F706" s="7">
        <v>0</v>
      </c>
      <c r="G706" s="144">
        <v>36</v>
      </c>
      <c r="H706" s="7">
        <v>3.5</v>
      </c>
      <c r="I706" s="8">
        <f t="shared" si="40"/>
        <v>126</v>
      </c>
      <c r="J706" s="8">
        <f t="shared" si="41"/>
        <v>8.82</v>
      </c>
      <c r="K706" s="24">
        <f t="shared" si="43"/>
        <v>134.82</v>
      </c>
      <c r="L706" s="24">
        <f t="shared" si="42"/>
        <v>134.82</v>
      </c>
      <c r="M706" s="171"/>
    </row>
    <row r="707" spans="1:13" ht="24" customHeight="1" x14ac:dyDescent="0.4">
      <c r="A707" s="10">
        <v>703</v>
      </c>
      <c r="B707" s="3" t="s">
        <v>438</v>
      </c>
      <c r="C707" s="5" t="s">
        <v>439</v>
      </c>
      <c r="D707" s="5" t="s">
        <v>440</v>
      </c>
      <c r="E707" s="3" t="s">
        <v>18</v>
      </c>
      <c r="F707" s="7">
        <v>0</v>
      </c>
      <c r="G707" s="144">
        <v>32</v>
      </c>
      <c r="H707" s="7">
        <v>3.5</v>
      </c>
      <c r="I707" s="8">
        <f t="shared" si="40"/>
        <v>112</v>
      </c>
      <c r="J707" s="8">
        <f t="shared" si="41"/>
        <v>7.8400000000000007</v>
      </c>
      <c r="K707" s="24">
        <f t="shared" si="43"/>
        <v>119.84</v>
      </c>
      <c r="L707" s="24">
        <f t="shared" si="42"/>
        <v>119.84</v>
      </c>
      <c r="M707" s="171"/>
    </row>
    <row r="708" spans="1:13" ht="24" customHeight="1" x14ac:dyDescent="0.4">
      <c r="A708" s="10">
        <v>704</v>
      </c>
      <c r="B708" s="3" t="s">
        <v>679</v>
      </c>
      <c r="C708" s="5" t="s">
        <v>680</v>
      </c>
      <c r="D708" s="5" t="s">
        <v>681</v>
      </c>
      <c r="E708" s="3" t="s">
        <v>3464</v>
      </c>
      <c r="F708" s="7">
        <v>247.18</v>
      </c>
      <c r="G708" s="144">
        <v>13</v>
      </c>
      <c r="H708" s="7">
        <v>3.5</v>
      </c>
      <c r="I708" s="8">
        <f t="shared" si="40"/>
        <v>45.5</v>
      </c>
      <c r="J708" s="8">
        <f t="shared" si="41"/>
        <v>3.1850000000000005</v>
      </c>
      <c r="K708" s="24">
        <f t="shared" si="43"/>
        <v>48.69</v>
      </c>
      <c r="L708" s="24">
        <f t="shared" si="42"/>
        <v>295.87</v>
      </c>
      <c r="M708" s="171"/>
    </row>
    <row r="709" spans="1:13" ht="24" customHeight="1" x14ac:dyDescent="0.4">
      <c r="A709" s="10">
        <v>705</v>
      </c>
      <c r="B709" s="3" t="s">
        <v>674</v>
      </c>
      <c r="C709" s="5" t="s">
        <v>675</v>
      </c>
      <c r="D709" s="5" t="s">
        <v>676</v>
      </c>
      <c r="E709" s="3" t="s">
        <v>3464</v>
      </c>
      <c r="F709" s="7">
        <v>310.85000000000002</v>
      </c>
      <c r="G709" s="144">
        <v>16</v>
      </c>
      <c r="H709" s="7">
        <v>3.5</v>
      </c>
      <c r="I709" s="8">
        <f t="shared" si="40"/>
        <v>56</v>
      </c>
      <c r="J709" s="8">
        <f t="shared" si="41"/>
        <v>3.9200000000000004</v>
      </c>
      <c r="K709" s="24">
        <f t="shared" si="43"/>
        <v>59.92</v>
      </c>
      <c r="L709" s="24">
        <f t="shared" si="42"/>
        <v>370.77000000000004</v>
      </c>
      <c r="M709" s="171"/>
    </row>
    <row r="710" spans="1:13" ht="24" customHeight="1" x14ac:dyDescent="0.4">
      <c r="A710" s="10">
        <v>706</v>
      </c>
      <c r="B710" s="3" t="s">
        <v>677</v>
      </c>
      <c r="C710" s="5" t="s">
        <v>2289</v>
      </c>
      <c r="D710" s="5" t="s">
        <v>678</v>
      </c>
      <c r="E710" s="3" t="s">
        <v>3464</v>
      </c>
      <c r="F710" s="7">
        <v>284.64</v>
      </c>
      <c r="G710" s="144">
        <v>13</v>
      </c>
      <c r="H710" s="7">
        <v>3.5</v>
      </c>
      <c r="I710" s="8">
        <f t="shared" ref="I710:I773" si="44">SUM(G710*H710)</f>
        <v>45.5</v>
      </c>
      <c r="J710" s="8">
        <f t="shared" ref="J710:J773" si="45">SUM(I710*7%)</f>
        <v>3.1850000000000005</v>
      </c>
      <c r="K710" s="24">
        <f t="shared" si="43"/>
        <v>48.69</v>
      </c>
      <c r="L710" s="24">
        <f t="shared" ref="L710:L773" si="46">SUM(F710+K710)</f>
        <v>333.33</v>
      </c>
      <c r="M710" s="171"/>
    </row>
    <row r="711" spans="1:13" ht="24" customHeight="1" x14ac:dyDescent="0.4">
      <c r="A711" s="10">
        <v>707</v>
      </c>
      <c r="B711" s="3" t="s">
        <v>689</v>
      </c>
      <c r="C711" s="5" t="s">
        <v>680</v>
      </c>
      <c r="D711" s="5" t="s">
        <v>690</v>
      </c>
      <c r="E711" s="3" t="s">
        <v>3464</v>
      </c>
      <c r="F711" s="7">
        <v>363.28</v>
      </c>
      <c r="G711" s="144">
        <v>24</v>
      </c>
      <c r="H711" s="7">
        <v>3.5</v>
      </c>
      <c r="I711" s="8">
        <f t="shared" si="44"/>
        <v>84</v>
      </c>
      <c r="J711" s="8">
        <f t="shared" si="45"/>
        <v>5.8800000000000008</v>
      </c>
      <c r="K711" s="24">
        <f t="shared" si="43"/>
        <v>89.88</v>
      </c>
      <c r="L711" s="24">
        <f t="shared" si="46"/>
        <v>453.15999999999997</v>
      </c>
      <c r="M711" s="171"/>
    </row>
    <row r="712" spans="1:13" ht="24" customHeight="1" x14ac:dyDescent="0.4">
      <c r="A712" s="10">
        <v>708</v>
      </c>
      <c r="B712" s="3" t="s">
        <v>687</v>
      </c>
      <c r="C712" s="5" t="s">
        <v>680</v>
      </c>
      <c r="D712" s="5" t="s">
        <v>688</v>
      </c>
      <c r="E712" s="3" t="s">
        <v>3464</v>
      </c>
      <c r="F712" s="7">
        <v>599.22</v>
      </c>
      <c r="G712" s="144">
        <v>35</v>
      </c>
      <c r="H712" s="7">
        <v>3.5</v>
      </c>
      <c r="I712" s="8">
        <f t="shared" si="44"/>
        <v>122.5</v>
      </c>
      <c r="J712" s="8">
        <f t="shared" si="45"/>
        <v>8.5750000000000011</v>
      </c>
      <c r="K712" s="24">
        <f t="shared" ref="K712:K775" si="47">ROUNDUP(I712+J712,2)</f>
        <v>131.07999999999998</v>
      </c>
      <c r="L712" s="24">
        <f t="shared" si="46"/>
        <v>730.3</v>
      </c>
      <c r="M712" s="171"/>
    </row>
    <row r="713" spans="1:13" ht="24" customHeight="1" x14ac:dyDescent="0.4">
      <c r="A713" s="10">
        <v>709</v>
      </c>
      <c r="B713" s="3" t="s">
        <v>647</v>
      </c>
      <c r="C713" s="5" t="s">
        <v>648</v>
      </c>
      <c r="D713" s="5" t="s">
        <v>649</v>
      </c>
      <c r="E713" s="3" t="s">
        <v>3472</v>
      </c>
      <c r="F713" s="7">
        <v>460.65</v>
      </c>
      <c r="G713" s="144">
        <v>12</v>
      </c>
      <c r="H713" s="7">
        <v>3.5</v>
      </c>
      <c r="I713" s="8">
        <f t="shared" si="44"/>
        <v>42</v>
      </c>
      <c r="J713" s="8">
        <f t="shared" si="45"/>
        <v>2.9400000000000004</v>
      </c>
      <c r="K713" s="24">
        <f t="shared" si="47"/>
        <v>44.94</v>
      </c>
      <c r="L713" s="24">
        <f t="shared" si="46"/>
        <v>505.59</v>
      </c>
      <c r="M713" s="171"/>
    </row>
    <row r="714" spans="1:13" ht="24" customHeight="1" x14ac:dyDescent="0.4">
      <c r="A714" s="10">
        <v>710</v>
      </c>
      <c r="B714" s="3" t="s">
        <v>650</v>
      </c>
      <c r="C714" s="5" t="s">
        <v>651</v>
      </c>
      <c r="D714" s="5" t="s">
        <v>652</v>
      </c>
      <c r="E714" s="3" t="s">
        <v>3472</v>
      </c>
      <c r="F714" s="7">
        <v>295.87</v>
      </c>
      <c r="G714" s="144">
        <v>7</v>
      </c>
      <c r="H714" s="7">
        <v>3.5</v>
      </c>
      <c r="I714" s="8">
        <f t="shared" si="44"/>
        <v>24.5</v>
      </c>
      <c r="J714" s="8">
        <f t="shared" si="45"/>
        <v>1.7150000000000001</v>
      </c>
      <c r="K714" s="24">
        <f t="shared" si="47"/>
        <v>26.220000000000002</v>
      </c>
      <c r="L714" s="24">
        <f t="shared" si="46"/>
        <v>322.09000000000003</v>
      </c>
      <c r="M714" s="171"/>
    </row>
    <row r="715" spans="1:13" ht="24" customHeight="1" x14ac:dyDescent="0.4">
      <c r="A715" s="10">
        <v>711</v>
      </c>
      <c r="B715" s="3" t="s">
        <v>616</v>
      </c>
      <c r="C715" s="5" t="s">
        <v>617</v>
      </c>
      <c r="D715" s="5" t="s">
        <v>618</v>
      </c>
      <c r="E715" s="3" t="s">
        <v>3472</v>
      </c>
      <c r="F715" s="7">
        <v>411.96</v>
      </c>
      <c r="G715" s="144">
        <v>15</v>
      </c>
      <c r="H715" s="7">
        <v>3.5</v>
      </c>
      <c r="I715" s="8">
        <f t="shared" si="44"/>
        <v>52.5</v>
      </c>
      <c r="J715" s="8">
        <f t="shared" si="45"/>
        <v>3.6750000000000003</v>
      </c>
      <c r="K715" s="24">
        <f t="shared" si="47"/>
        <v>56.18</v>
      </c>
      <c r="L715" s="24">
        <f t="shared" si="46"/>
        <v>468.14</v>
      </c>
      <c r="M715" s="171"/>
    </row>
    <row r="716" spans="1:13" ht="24" customHeight="1" x14ac:dyDescent="0.4">
      <c r="A716" s="10">
        <v>712</v>
      </c>
      <c r="B716" s="3" t="s">
        <v>642</v>
      </c>
      <c r="C716" s="5" t="s">
        <v>643</v>
      </c>
      <c r="D716" s="5" t="s">
        <v>644</v>
      </c>
      <c r="E716" s="3" t="s">
        <v>3472</v>
      </c>
      <c r="F716" s="7">
        <v>333.32</v>
      </c>
      <c r="G716" s="144">
        <v>6</v>
      </c>
      <c r="H716" s="7">
        <v>3.5</v>
      </c>
      <c r="I716" s="8">
        <f t="shared" si="44"/>
        <v>21</v>
      </c>
      <c r="J716" s="8">
        <f t="shared" si="45"/>
        <v>1.4700000000000002</v>
      </c>
      <c r="K716" s="24">
        <f t="shared" si="47"/>
        <v>22.47</v>
      </c>
      <c r="L716" s="24">
        <f t="shared" si="46"/>
        <v>355.78999999999996</v>
      </c>
      <c r="M716" s="171"/>
    </row>
    <row r="717" spans="1:13" ht="24" customHeight="1" x14ac:dyDescent="0.4">
      <c r="A717" s="10">
        <v>713</v>
      </c>
      <c r="B717" s="3" t="s">
        <v>645</v>
      </c>
      <c r="C717" s="5" t="s">
        <v>643</v>
      </c>
      <c r="D717" s="5" t="s">
        <v>646</v>
      </c>
      <c r="E717" s="3" t="s">
        <v>3472</v>
      </c>
      <c r="F717" s="7">
        <v>243.44</v>
      </c>
      <c r="G717" s="144">
        <v>9</v>
      </c>
      <c r="H717" s="7">
        <v>3.5</v>
      </c>
      <c r="I717" s="8">
        <f t="shared" si="44"/>
        <v>31.5</v>
      </c>
      <c r="J717" s="8">
        <f t="shared" si="45"/>
        <v>2.2050000000000001</v>
      </c>
      <c r="K717" s="24">
        <f t="shared" si="47"/>
        <v>33.71</v>
      </c>
      <c r="L717" s="24">
        <f t="shared" si="46"/>
        <v>277.14999999999998</v>
      </c>
      <c r="M717" s="171"/>
    </row>
    <row r="718" spans="1:13" ht="24" customHeight="1" x14ac:dyDescent="0.4">
      <c r="A718" s="10">
        <v>714</v>
      </c>
      <c r="B718" s="3" t="s">
        <v>433</v>
      </c>
      <c r="C718" s="5" t="s">
        <v>432</v>
      </c>
      <c r="D718" s="5" t="s">
        <v>434</v>
      </c>
      <c r="E718" s="3" t="s">
        <v>3465</v>
      </c>
      <c r="F718" s="7">
        <v>63.67</v>
      </c>
      <c r="G718" s="144">
        <v>16</v>
      </c>
      <c r="H718" s="7">
        <v>3.5</v>
      </c>
      <c r="I718" s="8">
        <f t="shared" si="44"/>
        <v>56</v>
      </c>
      <c r="J718" s="8">
        <f t="shared" si="45"/>
        <v>3.9200000000000004</v>
      </c>
      <c r="K718" s="24">
        <f t="shared" si="47"/>
        <v>59.92</v>
      </c>
      <c r="L718" s="24">
        <f t="shared" si="46"/>
        <v>123.59</v>
      </c>
      <c r="M718" s="171"/>
    </row>
    <row r="719" spans="1:13" ht="24" customHeight="1" x14ac:dyDescent="0.4">
      <c r="A719" s="10">
        <v>715</v>
      </c>
      <c r="B719" s="3" t="s">
        <v>1634</v>
      </c>
      <c r="C719" s="5" t="s">
        <v>2205</v>
      </c>
      <c r="D719" s="5" t="s">
        <v>1635</v>
      </c>
      <c r="E719" s="3" t="s">
        <v>18</v>
      </c>
      <c r="F719" s="7">
        <v>0</v>
      </c>
      <c r="G719" s="144">
        <v>11</v>
      </c>
      <c r="H719" s="7">
        <v>3.5</v>
      </c>
      <c r="I719" s="8">
        <f t="shared" si="44"/>
        <v>38.5</v>
      </c>
      <c r="J719" s="8">
        <f t="shared" si="45"/>
        <v>2.6950000000000003</v>
      </c>
      <c r="K719" s="24">
        <f t="shared" si="47"/>
        <v>41.199999999999996</v>
      </c>
      <c r="L719" s="24">
        <f t="shared" si="46"/>
        <v>41.199999999999996</v>
      </c>
      <c r="M719" s="171"/>
    </row>
    <row r="720" spans="1:13" ht="24" customHeight="1" x14ac:dyDescent="0.4">
      <c r="A720" s="10">
        <v>716</v>
      </c>
      <c r="B720" s="3" t="s">
        <v>1631</v>
      </c>
      <c r="C720" s="5" t="s">
        <v>1632</v>
      </c>
      <c r="D720" s="5" t="s">
        <v>1633</v>
      </c>
      <c r="E720" s="3" t="s">
        <v>18</v>
      </c>
      <c r="F720" s="7">
        <v>0</v>
      </c>
      <c r="G720" s="144">
        <v>31</v>
      </c>
      <c r="H720" s="7">
        <v>3.5</v>
      </c>
      <c r="I720" s="8">
        <f t="shared" si="44"/>
        <v>108.5</v>
      </c>
      <c r="J720" s="8">
        <f t="shared" si="45"/>
        <v>7.5950000000000006</v>
      </c>
      <c r="K720" s="24">
        <f t="shared" si="47"/>
        <v>116.10000000000001</v>
      </c>
      <c r="L720" s="24">
        <f t="shared" si="46"/>
        <v>116.10000000000001</v>
      </c>
      <c r="M720" s="171"/>
    </row>
    <row r="721" spans="1:13" ht="24" customHeight="1" x14ac:dyDescent="0.4">
      <c r="A721" s="172">
        <v>717</v>
      </c>
      <c r="B721" s="3" t="s">
        <v>3904</v>
      </c>
      <c r="C721" s="5" t="s">
        <v>432</v>
      </c>
      <c r="D721" s="5" t="s">
        <v>3905</v>
      </c>
      <c r="E721" s="3" t="s">
        <v>18</v>
      </c>
      <c r="F721" s="7">
        <v>0</v>
      </c>
      <c r="G721" s="144">
        <v>0</v>
      </c>
      <c r="H721" s="7">
        <v>3.5</v>
      </c>
      <c r="I721" s="8">
        <f t="shared" si="44"/>
        <v>0</v>
      </c>
      <c r="J721" s="8">
        <f t="shared" si="45"/>
        <v>0</v>
      </c>
      <c r="K721" s="24">
        <f t="shared" si="47"/>
        <v>0</v>
      </c>
      <c r="L721" s="24">
        <f t="shared" si="46"/>
        <v>0</v>
      </c>
      <c r="M721" s="171"/>
    </row>
    <row r="722" spans="1:13" ht="24" customHeight="1" x14ac:dyDescent="0.4">
      <c r="A722" s="10">
        <v>718</v>
      </c>
      <c r="B722" s="3" t="s">
        <v>1713</v>
      </c>
      <c r="C722" s="5" t="s">
        <v>1714</v>
      </c>
      <c r="D722" s="5" t="s">
        <v>1715</v>
      </c>
      <c r="E722" s="3" t="s">
        <v>3465</v>
      </c>
      <c r="F722" s="7">
        <v>123.59</v>
      </c>
      <c r="G722" s="144">
        <v>28</v>
      </c>
      <c r="H722" s="7">
        <v>3.5</v>
      </c>
      <c r="I722" s="8">
        <f t="shared" si="44"/>
        <v>98</v>
      </c>
      <c r="J722" s="8">
        <f t="shared" si="45"/>
        <v>6.86</v>
      </c>
      <c r="K722" s="24">
        <f t="shared" si="47"/>
        <v>104.86</v>
      </c>
      <c r="L722" s="24">
        <f t="shared" si="46"/>
        <v>228.45</v>
      </c>
      <c r="M722" s="171"/>
    </row>
    <row r="723" spans="1:13" ht="24" customHeight="1" x14ac:dyDescent="0.4">
      <c r="A723" s="10">
        <v>719</v>
      </c>
      <c r="B723" s="3" t="s">
        <v>1710</v>
      </c>
      <c r="C723" s="5" t="s">
        <v>1711</v>
      </c>
      <c r="D723" s="5" t="s">
        <v>1712</v>
      </c>
      <c r="E723" s="3" t="s">
        <v>3464</v>
      </c>
      <c r="F723" s="7">
        <v>700.33</v>
      </c>
      <c r="G723" s="144">
        <v>41</v>
      </c>
      <c r="H723" s="7">
        <v>3.5</v>
      </c>
      <c r="I723" s="8">
        <f t="shared" si="44"/>
        <v>143.5</v>
      </c>
      <c r="J723" s="8">
        <f t="shared" si="45"/>
        <v>10.045000000000002</v>
      </c>
      <c r="K723" s="24">
        <f t="shared" si="47"/>
        <v>153.54999999999998</v>
      </c>
      <c r="L723" s="24">
        <f t="shared" si="46"/>
        <v>853.88</v>
      </c>
      <c r="M723" s="171"/>
    </row>
    <row r="724" spans="1:13" ht="24" customHeight="1" x14ac:dyDescent="0.4">
      <c r="A724" s="10">
        <v>720</v>
      </c>
      <c r="B724" s="3" t="s">
        <v>1730</v>
      </c>
      <c r="C724" s="5" t="s">
        <v>1720</v>
      </c>
      <c r="D724" s="5" t="s">
        <v>1731</v>
      </c>
      <c r="E724" s="3" t="s">
        <v>3464</v>
      </c>
      <c r="F724" s="7">
        <v>217.22</v>
      </c>
      <c r="G724" s="144">
        <v>14</v>
      </c>
      <c r="H724" s="7">
        <v>3.5</v>
      </c>
      <c r="I724" s="8">
        <f t="shared" si="44"/>
        <v>49</v>
      </c>
      <c r="J724" s="8">
        <f t="shared" si="45"/>
        <v>3.43</v>
      </c>
      <c r="K724" s="24">
        <f t="shared" si="47"/>
        <v>52.43</v>
      </c>
      <c r="L724" s="24">
        <f t="shared" si="46"/>
        <v>269.64999999999998</v>
      </c>
      <c r="M724" s="171"/>
    </row>
    <row r="725" spans="1:13" ht="24" customHeight="1" x14ac:dyDescent="0.4">
      <c r="A725" s="10">
        <v>721</v>
      </c>
      <c r="B725" s="3" t="s">
        <v>1728</v>
      </c>
      <c r="C725" s="5" t="s">
        <v>1720</v>
      </c>
      <c r="D725" s="5" t="s">
        <v>1729</v>
      </c>
      <c r="E725" s="3" t="s">
        <v>3464</v>
      </c>
      <c r="F725" s="7">
        <v>1190.9100000000001</v>
      </c>
      <c r="G725" s="144">
        <v>50</v>
      </c>
      <c r="H725" s="7">
        <v>3.5</v>
      </c>
      <c r="I725" s="8">
        <f t="shared" si="44"/>
        <v>175</v>
      </c>
      <c r="J725" s="8">
        <f t="shared" si="45"/>
        <v>12.250000000000002</v>
      </c>
      <c r="K725" s="24">
        <f t="shared" si="47"/>
        <v>187.25</v>
      </c>
      <c r="L725" s="24">
        <f t="shared" si="46"/>
        <v>1378.16</v>
      </c>
      <c r="M725" s="171"/>
    </row>
    <row r="726" spans="1:13" ht="24" customHeight="1" x14ac:dyDescent="0.4">
      <c r="A726" s="10">
        <v>722</v>
      </c>
      <c r="B726" s="3" t="s">
        <v>1726</v>
      </c>
      <c r="C726" s="5" t="s">
        <v>1720</v>
      </c>
      <c r="D726" s="5" t="s">
        <v>1727</v>
      </c>
      <c r="E726" s="3" t="s">
        <v>3465</v>
      </c>
      <c r="F726" s="7">
        <v>29.96</v>
      </c>
      <c r="G726" s="144">
        <v>9</v>
      </c>
      <c r="H726" s="7">
        <v>3.5</v>
      </c>
      <c r="I726" s="8">
        <f t="shared" si="44"/>
        <v>31.5</v>
      </c>
      <c r="J726" s="8">
        <f t="shared" si="45"/>
        <v>2.2050000000000001</v>
      </c>
      <c r="K726" s="24">
        <f t="shared" si="47"/>
        <v>33.71</v>
      </c>
      <c r="L726" s="24">
        <f t="shared" si="46"/>
        <v>63.67</v>
      </c>
      <c r="M726" s="171"/>
    </row>
    <row r="727" spans="1:13" ht="24" customHeight="1" x14ac:dyDescent="0.4">
      <c r="A727" s="10">
        <v>723</v>
      </c>
      <c r="B727" s="3" t="s">
        <v>1724</v>
      </c>
      <c r="C727" s="5" t="s">
        <v>1720</v>
      </c>
      <c r="D727" s="5" t="s">
        <v>1725</v>
      </c>
      <c r="E727" s="3" t="s">
        <v>18</v>
      </c>
      <c r="F727" s="7">
        <v>0</v>
      </c>
      <c r="G727" s="144">
        <v>19</v>
      </c>
      <c r="H727" s="7">
        <v>3.5</v>
      </c>
      <c r="I727" s="8">
        <f t="shared" si="44"/>
        <v>66.5</v>
      </c>
      <c r="J727" s="8">
        <f t="shared" si="45"/>
        <v>4.6550000000000002</v>
      </c>
      <c r="K727" s="24">
        <f t="shared" si="47"/>
        <v>71.160000000000011</v>
      </c>
      <c r="L727" s="24">
        <f t="shared" si="46"/>
        <v>71.160000000000011</v>
      </c>
      <c r="M727" s="171"/>
    </row>
    <row r="728" spans="1:13" ht="24" customHeight="1" x14ac:dyDescent="0.4">
      <c r="A728" s="10">
        <v>724</v>
      </c>
      <c r="B728" s="3" t="s">
        <v>1722</v>
      </c>
      <c r="C728" s="5" t="s">
        <v>1720</v>
      </c>
      <c r="D728" s="5" t="s">
        <v>1723</v>
      </c>
      <c r="E728" s="3" t="s">
        <v>18</v>
      </c>
      <c r="F728" s="7">
        <v>0</v>
      </c>
      <c r="G728" s="144">
        <v>8</v>
      </c>
      <c r="H728" s="7">
        <v>3.5</v>
      </c>
      <c r="I728" s="8">
        <f t="shared" si="44"/>
        <v>28</v>
      </c>
      <c r="J728" s="8">
        <f t="shared" si="45"/>
        <v>1.9600000000000002</v>
      </c>
      <c r="K728" s="24">
        <f t="shared" si="47"/>
        <v>29.96</v>
      </c>
      <c r="L728" s="24">
        <f t="shared" si="46"/>
        <v>29.96</v>
      </c>
      <c r="M728" s="171"/>
    </row>
    <row r="729" spans="1:13" ht="24" customHeight="1" x14ac:dyDescent="0.4">
      <c r="A729" s="10">
        <v>725</v>
      </c>
      <c r="B729" s="3" t="s">
        <v>1719</v>
      </c>
      <c r="C729" s="5" t="s">
        <v>1720</v>
      </c>
      <c r="D729" s="5" t="s">
        <v>1721</v>
      </c>
      <c r="E729" s="3" t="s">
        <v>18</v>
      </c>
      <c r="F729" s="7">
        <v>0</v>
      </c>
      <c r="G729" s="144">
        <v>10</v>
      </c>
      <c r="H729" s="7">
        <v>3.5</v>
      </c>
      <c r="I729" s="8">
        <f t="shared" si="44"/>
        <v>35</v>
      </c>
      <c r="J729" s="8">
        <f t="shared" si="45"/>
        <v>2.4500000000000002</v>
      </c>
      <c r="K729" s="24">
        <f t="shared" si="47"/>
        <v>37.450000000000003</v>
      </c>
      <c r="L729" s="24">
        <f t="shared" si="46"/>
        <v>37.450000000000003</v>
      </c>
      <c r="M729" s="171"/>
    </row>
    <row r="730" spans="1:13" ht="24" customHeight="1" x14ac:dyDescent="0.4">
      <c r="A730" s="10">
        <v>726</v>
      </c>
      <c r="B730" s="3" t="s">
        <v>1716</v>
      </c>
      <c r="C730" s="5" t="s">
        <v>1717</v>
      </c>
      <c r="D730" s="5" t="s">
        <v>1718</v>
      </c>
      <c r="E730" s="3" t="s">
        <v>18</v>
      </c>
      <c r="F730" s="7">
        <v>0</v>
      </c>
      <c r="G730" s="144">
        <v>58</v>
      </c>
      <c r="H730" s="7">
        <v>3.5</v>
      </c>
      <c r="I730" s="8">
        <f t="shared" si="44"/>
        <v>203</v>
      </c>
      <c r="J730" s="8">
        <f t="shared" si="45"/>
        <v>14.21</v>
      </c>
      <c r="K730" s="24">
        <f t="shared" si="47"/>
        <v>217.21</v>
      </c>
      <c r="L730" s="24">
        <f t="shared" si="46"/>
        <v>217.21</v>
      </c>
      <c r="M730" s="171"/>
    </row>
    <row r="731" spans="1:13" ht="24" customHeight="1" x14ac:dyDescent="0.4">
      <c r="A731" s="10">
        <v>727</v>
      </c>
      <c r="B731" s="3" t="s">
        <v>430</v>
      </c>
      <c r="C731" s="5" t="s">
        <v>2360</v>
      </c>
      <c r="D731" s="5" t="s">
        <v>431</v>
      </c>
      <c r="E731" s="3" t="s">
        <v>18</v>
      </c>
      <c r="F731" s="7">
        <v>0</v>
      </c>
      <c r="G731" s="144">
        <v>5</v>
      </c>
      <c r="H731" s="7">
        <v>3.5</v>
      </c>
      <c r="I731" s="8">
        <f t="shared" si="44"/>
        <v>17.5</v>
      </c>
      <c r="J731" s="8">
        <f t="shared" si="45"/>
        <v>1.2250000000000001</v>
      </c>
      <c r="K731" s="24">
        <f t="shared" si="47"/>
        <v>18.73</v>
      </c>
      <c r="L731" s="24">
        <f t="shared" si="46"/>
        <v>18.73</v>
      </c>
      <c r="M731" s="171"/>
    </row>
    <row r="732" spans="1:13" ht="24" customHeight="1" x14ac:dyDescent="0.4">
      <c r="A732" s="172">
        <v>728</v>
      </c>
      <c r="B732" s="3" t="s">
        <v>3906</v>
      </c>
      <c r="C732" s="5" t="s">
        <v>3907</v>
      </c>
      <c r="D732" s="5" t="s">
        <v>3908</v>
      </c>
      <c r="E732" s="3" t="s">
        <v>18</v>
      </c>
      <c r="F732" s="7">
        <v>0</v>
      </c>
      <c r="G732" s="144">
        <v>0</v>
      </c>
      <c r="H732" s="7">
        <v>3.5</v>
      </c>
      <c r="I732" s="8">
        <f t="shared" si="44"/>
        <v>0</v>
      </c>
      <c r="J732" s="8">
        <f t="shared" si="45"/>
        <v>0</v>
      </c>
      <c r="K732" s="24">
        <f t="shared" si="47"/>
        <v>0</v>
      </c>
      <c r="L732" s="24">
        <f t="shared" si="46"/>
        <v>0</v>
      </c>
      <c r="M732" s="171"/>
    </row>
    <row r="733" spans="1:13" ht="24" customHeight="1" x14ac:dyDescent="0.4">
      <c r="A733" s="10">
        <v>729</v>
      </c>
      <c r="B733" s="3" t="s">
        <v>526</v>
      </c>
      <c r="C733" s="5" t="s">
        <v>527</v>
      </c>
      <c r="D733" s="5" t="s">
        <v>528</v>
      </c>
      <c r="E733" s="3" t="s">
        <v>3467</v>
      </c>
      <c r="F733" s="7">
        <v>176.02</v>
      </c>
      <c r="G733" s="144">
        <v>3</v>
      </c>
      <c r="H733" s="7">
        <v>3.5</v>
      </c>
      <c r="I733" s="8">
        <f t="shared" si="44"/>
        <v>10.5</v>
      </c>
      <c r="J733" s="8">
        <f t="shared" si="45"/>
        <v>0.7350000000000001</v>
      </c>
      <c r="K733" s="24">
        <f t="shared" si="47"/>
        <v>11.24</v>
      </c>
      <c r="L733" s="24">
        <f t="shared" si="46"/>
        <v>187.26000000000002</v>
      </c>
      <c r="M733" s="171"/>
    </row>
    <row r="734" spans="1:13" ht="24" customHeight="1" x14ac:dyDescent="0.4">
      <c r="A734" s="10">
        <v>730</v>
      </c>
      <c r="B734" s="3" t="s">
        <v>427</v>
      </c>
      <c r="C734" s="5" t="s">
        <v>428</v>
      </c>
      <c r="D734" s="5" t="s">
        <v>429</v>
      </c>
      <c r="E734" s="3" t="s">
        <v>3464</v>
      </c>
      <c r="F734" s="7">
        <v>318.33999999999997</v>
      </c>
      <c r="G734" s="144">
        <v>11</v>
      </c>
      <c r="H734" s="7">
        <v>3.5</v>
      </c>
      <c r="I734" s="8">
        <f t="shared" si="44"/>
        <v>38.5</v>
      </c>
      <c r="J734" s="8">
        <f t="shared" si="45"/>
        <v>2.6950000000000003</v>
      </c>
      <c r="K734" s="24">
        <f t="shared" si="47"/>
        <v>41.199999999999996</v>
      </c>
      <c r="L734" s="24">
        <f t="shared" si="46"/>
        <v>359.53999999999996</v>
      </c>
      <c r="M734" s="171"/>
    </row>
    <row r="735" spans="1:13" ht="24" customHeight="1" x14ac:dyDescent="0.4">
      <c r="A735" s="10">
        <v>731</v>
      </c>
      <c r="B735" s="3" t="s">
        <v>424</v>
      </c>
      <c r="C735" s="5" t="s">
        <v>425</v>
      </c>
      <c r="D735" s="5" t="s">
        <v>426</v>
      </c>
      <c r="E735" s="11" t="s">
        <v>3464</v>
      </c>
      <c r="F735" s="7">
        <v>202.24</v>
      </c>
      <c r="G735" s="144">
        <v>10</v>
      </c>
      <c r="H735" s="7">
        <v>3.5</v>
      </c>
      <c r="I735" s="8">
        <f t="shared" si="44"/>
        <v>35</v>
      </c>
      <c r="J735" s="8">
        <f t="shared" si="45"/>
        <v>2.4500000000000002</v>
      </c>
      <c r="K735" s="24">
        <f t="shared" si="47"/>
        <v>37.450000000000003</v>
      </c>
      <c r="L735" s="24">
        <f t="shared" si="46"/>
        <v>239.69</v>
      </c>
      <c r="M735" s="171"/>
    </row>
    <row r="736" spans="1:13" ht="24" customHeight="1" x14ac:dyDescent="0.4">
      <c r="A736" s="10">
        <v>732</v>
      </c>
      <c r="B736" s="3" t="s">
        <v>383</v>
      </c>
      <c r="C736" s="5" t="s">
        <v>384</v>
      </c>
      <c r="D736" s="5" t="s">
        <v>385</v>
      </c>
      <c r="E736" s="3" t="s">
        <v>3464</v>
      </c>
      <c r="F736" s="7">
        <v>745.28</v>
      </c>
      <c r="G736" s="144">
        <v>29</v>
      </c>
      <c r="H736" s="7">
        <v>3.5</v>
      </c>
      <c r="I736" s="8">
        <f t="shared" si="44"/>
        <v>101.5</v>
      </c>
      <c r="J736" s="8">
        <f t="shared" si="45"/>
        <v>7.1050000000000004</v>
      </c>
      <c r="K736" s="24">
        <f t="shared" si="47"/>
        <v>108.61</v>
      </c>
      <c r="L736" s="24">
        <f t="shared" si="46"/>
        <v>853.89</v>
      </c>
      <c r="M736" s="171"/>
    </row>
    <row r="737" spans="1:13" ht="24" customHeight="1" x14ac:dyDescent="0.4">
      <c r="A737" s="10">
        <v>733</v>
      </c>
      <c r="B737" s="3" t="s">
        <v>421</v>
      </c>
      <c r="C737" s="5" t="s">
        <v>422</v>
      </c>
      <c r="D737" s="5" t="s">
        <v>423</v>
      </c>
      <c r="E737" s="3" t="s">
        <v>3464</v>
      </c>
      <c r="F737" s="7">
        <v>262.16000000000003</v>
      </c>
      <c r="G737" s="144">
        <v>9</v>
      </c>
      <c r="H737" s="7">
        <v>3.5</v>
      </c>
      <c r="I737" s="8">
        <f t="shared" si="44"/>
        <v>31.5</v>
      </c>
      <c r="J737" s="8">
        <f t="shared" si="45"/>
        <v>2.2050000000000001</v>
      </c>
      <c r="K737" s="24">
        <f t="shared" si="47"/>
        <v>33.71</v>
      </c>
      <c r="L737" s="24">
        <f t="shared" si="46"/>
        <v>295.87</v>
      </c>
      <c r="M737" s="171"/>
    </row>
    <row r="738" spans="1:13" ht="24" customHeight="1" x14ac:dyDescent="0.4">
      <c r="A738" s="10">
        <v>734</v>
      </c>
      <c r="B738" s="3" t="s">
        <v>575</v>
      </c>
      <c r="C738" s="5" t="s">
        <v>576</v>
      </c>
      <c r="D738" s="5" t="s">
        <v>577</v>
      </c>
      <c r="E738" s="3" t="s">
        <v>3464</v>
      </c>
      <c r="F738" s="7">
        <v>760.26</v>
      </c>
      <c r="G738" s="144">
        <v>32</v>
      </c>
      <c r="H738" s="7">
        <v>3.5</v>
      </c>
      <c r="I738" s="8">
        <f t="shared" si="44"/>
        <v>112</v>
      </c>
      <c r="J738" s="8">
        <f t="shared" si="45"/>
        <v>7.8400000000000007</v>
      </c>
      <c r="K738" s="24">
        <f t="shared" si="47"/>
        <v>119.84</v>
      </c>
      <c r="L738" s="24">
        <f t="shared" si="46"/>
        <v>880.1</v>
      </c>
      <c r="M738" s="171"/>
    </row>
    <row r="739" spans="1:13" ht="24" customHeight="1" x14ac:dyDescent="0.4">
      <c r="A739" s="10">
        <v>735</v>
      </c>
      <c r="B739" s="3" t="s">
        <v>418</v>
      </c>
      <c r="C739" s="5" t="s">
        <v>419</v>
      </c>
      <c r="D739" s="5" t="s">
        <v>420</v>
      </c>
      <c r="E739" s="3" t="s">
        <v>3464</v>
      </c>
      <c r="F739" s="7">
        <v>636.66999999999996</v>
      </c>
      <c r="G739" s="144">
        <v>24</v>
      </c>
      <c r="H739" s="7">
        <v>3.5</v>
      </c>
      <c r="I739" s="8">
        <f t="shared" si="44"/>
        <v>84</v>
      </c>
      <c r="J739" s="8">
        <f t="shared" si="45"/>
        <v>5.8800000000000008</v>
      </c>
      <c r="K739" s="24">
        <f t="shared" si="47"/>
        <v>89.88</v>
      </c>
      <c r="L739" s="24">
        <f t="shared" si="46"/>
        <v>726.55</v>
      </c>
      <c r="M739" s="171"/>
    </row>
    <row r="740" spans="1:13" ht="24" customHeight="1" x14ac:dyDescent="0.4">
      <c r="A740" s="10">
        <v>736</v>
      </c>
      <c r="B740" s="3" t="s">
        <v>416</v>
      </c>
      <c r="C740" s="5" t="s">
        <v>414</v>
      </c>
      <c r="D740" s="5" t="s">
        <v>417</v>
      </c>
      <c r="E740" s="3" t="s">
        <v>2257</v>
      </c>
      <c r="F740" s="7">
        <v>26.22</v>
      </c>
      <c r="G740" s="144">
        <v>0</v>
      </c>
      <c r="H740" s="7">
        <v>3.5</v>
      </c>
      <c r="I740" s="8">
        <f t="shared" si="44"/>
        <v>0</v>
      </c>
      <c r="J740" s="8">
        <f t="shared" si="45"/>
        <v>0</v>
      </c>
      <c r="K740" s="24">
        <f t="shared" si="47"/>
        <v>0</v>
      </c>
      <c r="L740" s="24">
        <f t="shared" si="46"/>
        <v>26.22</v>
      </c>
      <c r="M740" s="171"/>
    </row>
    <row r="741" spans="1:13" ht="24" customHeight="1" x14ac:dyDescent="0.4">
      <c r="A741" s="10">
        <v>737</v>
      </c>
      <c r="B741" s="3" t="s">
        <v>413</v>
      </c>
      <c r="C741" s="5" t="s">
        <v>414</v>
      </c>
      <c r="D741" s="5" t="s">
        <v>415</v>
      </c>
      <c r="E741" s="3" t="s">
        <v>18</v>
      </c>
      <c r="F741" s="7">
        <v>0</v>
      </c>
      <c r="G741" s="144">
        <v>17</v>
      </c>
      <c r="H741" s="7">
        <v>3.5</v>
      </c>
      <c r="I741" s="8">
        <f t="shared" si="44"/>
        <v>59.5</v>
      </c>
      <c r="J741" s="8">
        <f t="shared" si="45"/>
        <v>4.165</v>
      </c>
      <c r="K741" s="24">
        <f t="shared" si="47"/>
        <v>63.669999999999995</v>
      </c>
      <c r="L741" s="24">
        <f t="shared" si="46"/>
        <v>63.669999999999995</v>
      </c>
      <c r="M741" s="171"/>
    </row>
    <row r="742" spans="1:13" ht="24" customHeight="1" x14ac:dyDescent="0.4">
      <c r="A742" s="10">
        <v>738</v>
      </c>
      <c r="B742" s="3" t="s">
        <v>410</v>
      </c>
      <c r="C742" s="5" t="s">
        <v>411</v>
      </c>
      <c r="D742" s="5" t="s">
        <v>412</v>
      </c>
      <c r="E742" s="11" t="s">
        <v>18</v>
      </c>
      <c r="F742" s="7">
        <v>0</v>
      </c>
      <c r="G742" s="144">
        <v>18</v>
      </c>
      <c r="H742" s="7">
        <v>3.5</v>
      </c>
      <c r="I742" s="8">
        <f t="shared" si="44"/>
        <v>63</v>
      </c>
      <c r="J742" s="8">
        <f t="shared" si="45"/>
        <v>4.41</v>
      </c>
      <c r="K742" s="24">
        <f t="shared" si="47"/>
        <v>67.41</v>
      </c>
      <c r="L742" s="24">
        <f t="shared" si="46"/>
        <v>67.41</v>
      </c>
      <c r="M742" s="171"/>
    </row>
    <row r="743" spans="1:13" ht="24" customHeight="1" x14ac:dyDescent="0.4">
      <c r="A743" s="10">
        <v>739</v>
      </c>
      <c r="B743" s="3" t="s">
        <v>407</v>
      </c>
      <c r="C743" s="5" t="s">
        <v>408</v>
      </c>
      <c r="D743" s="5" t="s">
        <v>409</v>
      </c>
      <c r="E743" s="11" t="s">
        <v>18</v>
      </c>
      <c r="F743" s="7">
        <v>0</v>
      </c>
      <c r="G743" s="144">
        <v>9</v>
      </c>
      <c r="H743" s="7">
        <v>3.5</v>
      </c>
      <c r="I743" s="8">
        <f t="shared" si="44"/>
        <v>31.5</v>
      </c>
      <c r="J743" s="8">
        <f t="shared" si="45"/>
        <v>2.2050000000000001</v>
      </c>
      <c r="K743" s="24">
        <f t="shared" si="47"/>
        <v>33.71</v>
      </c>
      <c r="L743" s="24">
        <f t="shared" si="46"/>
        <v>33.71</v>
      </c>
      <c r="M743" s="171"/>
    </row>
    <row r="744" spans="1:13" ht="24" customHeight="1" x14ac:dyDescent="0.4">
      <c r="A744" s="10">
        <v>740</v>
      </c>
      <c r="B744" s="3" t="s">
        <v>405</v>
      </c>
      <c r="C744" s="5" t="s">
        <v>387</v>
      </c>
      <c r="D744" s="5" t="s">
        <v>406</v>
      </c>
      <c r="E744" s="3" t="s">
        <v>3465</v>
      </c>
      <c r="F744" s="7">
        <v>93.63</v>
      </c>
      <c r="G744" s="144">
        <v>22</v>
      </c>
      <c r="H744" s="7">
        <v>3.5</v>
      </c>
      <c r="I744" s="8">
        <f t="shared" si="44"/>
        <v>77</v>
      </c>
      <c r="J744" s="8">
        <f t="shared" si="45"/>
        <v>5.3900000000000006</v>
      </c>
      <c r="K744" s="24">
        <f t="shared" si="47"/>
        <v>82.39</v>
      </c>
      <c r="L744" s="24">
        <f t="shared" si="46"/>
        <v>176.01999999999998</v>
      </c>
      <c r="M744" s="171"/>
    </row>
    <row r="745" spans="1:13" ht="24" customHeight="1" x14ac:dyDescent="0.4">
      <c r="A745" s="10">
        <v>741</v>
      </c>
      <c r="B745" s="3" t="s">
        <v>398</v>
      </c>
      <c r="C745" s="5" t="s">
        <v>387</v>
      </c>
      <c r="D745" s="5" t="s">
        <v>399</v>
      </c>
      <c r="E745" s="3" t="s">
        <v>3471</v>
      </c>
      <c r="F745" s="7">
        <v>33.71</v>
      </c>
      <c r="G745" s="144">
        <v>5</v>
      </c>
      <c r="H745" s="7">
        <v>3.5</v>
      </c>
      <c r="I745" s="8">
        <f t="shared" si="44"/>
        <v>17.5</v>
      </c>
      <c r="J745" s="8">
        <f t="shared" si="45"/>
        <v>1.2250000000000001</v>
      </c>
      <c r="K745" s="24">
        <f t="shared" si="47"/>
        <v>18.73</v>
      </c>
      <c r="L745" s="24">
        <f t="shared" si="46"/>
        <v>52.44</v>
      </c>
      <c r="M745" s="171"/>
    </row>
    <row r="746" spans="1:13" ht="24" customHeight="1" x14ac:dyDescent="0.4">
      <c r="A746" s="10">
        <v>742</v>
      </c>
      <c r="B746" s="3" t="s">
        <v>394</v>
      </c>
      <c r="C746" s="5" t="s">
        <v>392</v>
      </c>
      <c r="D746" s="5" t="s">
        <v>395</v>
      </c>
      <c r="E746" s="3" t="s">
        <v>3464</v>
      </c>
      <c r="F746" s="7">
        <v>778.97</v>
      </c>
      <c r="G746" s="144">
        <v>28</v>
      </c>
      <c r="H746" s="7">
        <v>3.5</v>
      </c>
      <c r="I746" s="8">
        <f t="shared" si="44"/>
        <v>98</v>
      </c>
      <c r="J746" s="8">
        <f t="shared" si="45"/>
        <v>6.86</v>
      </c>
      <c r="K746" s="24">
        <f t="shared" si="47"/>
        <v>104.86</v>
      </c>
      <c r="L746" s="24">
        <f t="shared" si="46"/>
        <v>883.83</v>
      </c>
      <c r="M746" s="171"/>
    </row>
    <row r="747" spans="1:13" ht="24" customHeight="1" x14ac:dyDescent="0.4">
      <c r="A747" s="10">
        <v>743</v>
      </c>
      <c r="B747" s="3" t="s">
        <v>391</v>
      </c>
      <c r="C747" s="5" t="s">
        <v>392</v>
      </c>
      <c r="D747" s="5" t="s">
        <v>393</v>
      </c>
      <c r="E747" s="3" t="s">
        <v>3464</v>
      </c>
      <c r="F747" s="7">
        <v>352.05</v>
      </c>
      <c r="G747" s="144">
        <v>11</v>
      </c>
      <c r="H747" s="7">
        <v>3.5</v>
      </c>
      <c r="I747" s="8">
        <f t="shared" si="44"/>
        <v>38.5</v>
      </c>
      <c r="J747" s="8">
        <f t="shared" si="45"/>
        <v>2.6950000000000003</v>
      </c>
      <c r="K747" s="24">
        <f t="shared" si="47"/>
        <v>41.199999999999996</v>
      </c>
      <c r="L747" s="24">
        <f t="shared" si="46"/>
        <v>393.25</v>
      </c>
      <c r="M747" s="171"/>
    </row>
    <row r="748" spans="1:13" ht="24" customHeight="1" x14ac:dyDescent="0.4">
      <c r="A748" s="10">
        <v>744</v>
      </c>
      <c r="B748" s="3" t="s">
        <v>386</v>
      </c>
      <c r="C748" s="5" t="s">
        <v>387</v>
      </c>
      <c r="D748" s="5" t="s">
        <v>388</v>
      </c>
      <c r="E748" s="3" t="s">
        <v>3464</v>
      </c>
      <c r="F748" s="7">
        <v>1033.6300000000001</v>
      </c>
      <c r="G748" s="144">
        <v>50</v>
      </c>
      <c r="H748" s="7">
        <v>3.5</v>
      </c>
      <c r="I748" s="8">
        <f t="shared" si="44"/>
        <v>175</v>
      </c>
      <c r="J748" s="8">
        <f t="shared" si="45"/>
        <v>12.250000000000002</v>
      </c>
      <c r="K748" s="24">
        <f t="shared" si="47"/>
        <v>187.25</v>
      </c>
      <c r="L748" s="24">
        <f t="shared" si="46"/>
        <v>1220.8800000000001</v>
      </c>
      <c r="M748" s="171"/>
    </row>
    <row r="749" spans="1:13" ht="24" customHeight="1" x14ac:dyDescent="0.4">
      <c r="A749" s="10">
        <v>745</v>
      </c>
      <c r="B749" s="3" t="s">
        <v>400</v>
      </c>
      <c r="C749" s="5" t="s">
        <v>401</v>
      </c>
      <c r="D749" s="5" t="s">
        <v>402</v>
      </c>
      <c r="E749" s="3" t="s">
        <v>3465</v>
      </c>
      <c r="F749" s="7">
        <v>56.18</v>
      </c>
      <c r="G749" s="144">
        <v>9</v>
      </c>
      <c r="H749" s="7">
        <v>3.5</v>
      </c>
      <c r="I749" s="8">
        <f t="shared" si="44"/>
        <v>31.5</v>
      </c>
      <c r="J749" s="8">
        <f t="shared" si="45"/>
        <v>2.2050000000000001</v>
      </c>
      <c r="K749" s="24">
        <f t="shared" si="47"/>
        <v>33.71</v>
      </c>
      <c r="L749" s="24">
        <f t="shared" si="46"/>
        <v>89.89</v>
      </c>
      <c r="M749" s="171"/>
    </row>
    <row r="750" spans="1:13" ht="24" customHeight="1" x14ac:dyDescent="0.4">
      <c r="A750" s="10">
        <v>746</v>
      </c>
      <c r="B750" s="3" t="s">
        <v>403</v>
      </c>
      <c r="C750" s="5" t="s">
        <v>275</v>
      </c>
      <c r="D750" s="5" t="s">
        <v>404</v>
      </c>
      <c r="E750" s="3" t="s">
        <v>18</v>
      </c>
      <c r="F750" s="7">
        <v>0</v>
      </c>
      <c r="G750" s="144">
        <v>8</v>
      </c>
      <c r="H750" s="7">
        <v>3.5</v>
      </c>
      <c r="I750" s="8">
        <f t="shared" si="44"/>
        <v>28</v>
      </c>
      <c r="J750" s="8">
        <f t="shared" si="45"/>
        <v>1.9600000000000002</v>
      </c>
      <c r="K750" s="24">
        <f t="shared" si="47"/>
        <v>29.96</v>
      </c>
      <c r="L750" s="24">
        <f t="shared" si="46"/>
        <v>29.96</v>
      </c>
      <c r="M750" s="171"/>
    </row>
    <row r="751" spans="1:13" ht="24" customHeight="1" x14ac:dyDescent="0.4">
      <c r="A751" s="10">
        <v>747</v>
      </c>
      <c r="B751" s="3" t="s">
        <v>931</v>
      </c>
      <c r="C751" s="5" t="s">
        <v>3634</v>
      </c>
      <c r="D751" s="5" t="s">
        <v>932</v>
      </c>
      <c r="E751" s="3" t="s">
        <v>3464</v>
      </c>
      <c r="F751" s="7">
        <v>2857.44</v>
      </c>
      <c r="G751" s="144">
        <v>104</v>
      </c>
      <c r="H751" s="7">
        <v>3.5</v>
      </c>
      <c r="I751" s="8">
        <f t="shared" si="44"/>
        <v>364</v>
      </c>
      <c r="J751" s="8">
        <f t="shared" si="45"/>
        <v>25.480000000000004</v>
      </c>
      <c r="K751" s="24">
        <f t="shared" si="47"/>
        <v>389.48</v>
      </c>
      <c r="L751" s="24">
        <f t="shared" si="46"/>
        <v>3246.92</v>
      </c>
      <c r="M751" s="171"/>
    </row>
    <row r="752" spans="1:13" ht="24" customHeight="1" x14ac:dyDescent="0.4">
      <c r="A752" s="10">
        <v>748</v>
      </c>
      <c r="B752" s="3" t="s">
        <v>789</v>
      </c>
      <c r="C752" s="5" t="s">
        <v>3635</v>
      </c>
      <c r="D752" s="5" t="s">
        <v>790</v>
      </c>
      <c r="E752" s="3" t="s">
        <v>3468</v>
      </c>
      <c r="F752" s="7">
        <v>471.88</v>
      </c>
      <c r="G752" s="144">
        <v>28</v>
      </c>
      <c r="H752" s="7">
        <v>3.5</v>
      </c>
      <c r="I752" s="8">
        <f t="shared" si="44"/>
        <v>98</v>
      </c>
      <c r="J752" s="8">
        <f t="shared" si="45"/>
        <v>6.86</v>
      </c>
      <c r="K752" s="24">
        <f t="shared" si="47"/>
        <v>104.86</v>
      </c>
      <c r="L752" s="24">
        <f t="shared" si="46"/>
        <v>576.74</v>
      </c>
      <c r="M752" s="171"/>
    </row>
    <row r="753" spans="1:13" ht="24" customHeight="1" x14ac:dyDescent="0.4">
      <c r="A753" s="10">
        <v>749</v>
      </c>
      <c r="B753" s="3" t="s">
        <v>929</v>
      </c>
      <c r="C753" s="5" t="s">
        <v>930</v>
      </c>
      <c r="D753" s="5" t="s">
        <v>790</v>
      </c>
      <c r="E753" s="3" t="s">
        <v>3464</v>
      </c>
      <c r="F753" s="7">
        <v>123.61</v>
      </c>
      <c r="G753" s="144">
        <v>7</v>
      </c>
      <c r="H753" s="7">
        <v>3.5</v>
      </c>
      <c r="I753" s="8">
        <f t="shared" si="44"/>
        <v>24.5</v>
      </c>
      <c r="J753" s="8">
        <f t="shared" si="45"/>
        <v>1.7150000000000001</v>
      </c>
      <c r="K753" s="24">
        <f t="shared" si="47"/>
        <v>26.220000000000002</v>
      </c>
      <c r="L753" s="24">
        <f t="shared" si="46"/>
        <v>149.83000000000001</v>
      </c>
      <c r="M753" s="171"/>
    </row>
    <row r="754" spans="1:13" ht="24" customHeight="1" x14ac:dyDescent="0.4">
      <c r="A754" s="10">
        <v>750</v>
      </c>
      <c r="B754" s="3" t="s">
        <v>933</v>
      </c>
      <c r="C754" s="5" t="s">
        <v>3636</v>
      </c>
      <c r="D754" s="5" t="s">
        <v>934</v>
      </c>
      <c r="E754" s="3" t="s">
        <v>18</v>
      </c>
      <c r="F754" s="7">
        <v>0</v>
      </c>
      <c r="G754" s="144">
        <v>54</v>
      </c>
      <c r="H754" s="7">
        <v>3.5</v>
      </c>
      <c r="I754" s="8">
        <f t="shared" si="44"/>
        <v>189</v>
      </c>
      <c r="J754" s="8">
        <f t="shared" si="45"/>
        <v>13.23</v>
      </c>
      <c r="K754" s="24">
        <f t="shared" si="47"/>
        <v>202.23</v>
      </c>
      <c r="L754" s="24">
        <f t="shared" si="46"/>
        <v>202.23</v>
      </c>
      <c r="M754" s="171"/>
    </row>
    <row r="755" spans="1:13" ht="24" customHeight="1" x14ac:dyDescent="0.4">
      <c r="A755" s="10">
        <v>751</v>
      </c>
      <c r="B755" s="3" t="s">
        <v>927</v>
      </c>
      <c r="C755" s="5" t="s">
        <v>2192</v>
      </c>
      <c r="D755" s="5" t="s">
        <v>928</v>
      </c>
      <c r="E755" s="3" t="s">
        <v>18</v>
      </c>
      <c r="F755" s="7">
        <v>0</v>
      </c>
      <c r="G755" s="144">
        <v>8</v>
      </c>
      <c r="H755" s="7">
        <v>3.5</v>
      </c>
      <c r="I755" s="8">
        <f t="shared" si="44"/>
        <v>28</v>
      </c>
      <c r="J755" s="8">
        <f t="shared" si="45"/>
        <v>1.9600000000000002</v>
      </c>
      <c r="K755" s="24">
        <f t="shared" si="47"/>
        <v>29.96</v>
      </c>
      <c r="L755" s="24">
        <f t="shared" si="46"/>
        <v>29.96</v>
      </c>
      <c r="M755" s="171"/>
    </row>
    <row r="756" spans="1:13" ht="24" customHeight="1" x14ac:dyDescent="0.4">
      <c r="A756" s="10">
        <v>752</v>
      </c>
      <c r="B756" s="3" t="s">
        <v>1735</v>
      </c>
      <c r="C756" s="5" t="s">
        <v>1736</v>
      </c>
      <c r="D756" s="5" t="s">
        <v>3637</v>
      </c>
      <c r="E756" s="3" t="s">
        <v>3464</v>
      </c>
      <c r="F756" s="7">
        <v>610.45000000000005</v>
      </c>
      <c r="G756" s="144">
        <v>47</v>
      </c>
      <c r="H756" s="7">
        <v>3.5</v>
      </c>
      <c r="I756" s="8">
        <f t="shared" si="44"/>
        <v>164.5</v>
      </c>
      <c r="J756" s="8">
        <f t="shared" si="45"/>
        <v>11.515000000000001</v>
      </c>
      <c r="K756" s="24">
        <f t="shared" si="47"/>
        <v>176.01999999999998</v>
      </c>
      <c r="L756" s="24">
        <f t="shared" si="46"/>
        <v>786.47</v>
      </c>
      <c r="M756" s="171"/>
    </row>
    <row r="757" spans="1:13" ht="24" customHeight="1" x14ac:dyDescent="0.4">
      <c r="A757" s="10">
        <v>753</v>
      </c>
      <c r="B757" s="3" t="s">
        <v>925</v>
      </c>
      <c r="C757" s="5" t="s">
        <v>930</v>
      </c>
      <c r="D757" s="5" t="s">
        <v>926</v>
      </c>
      <c r="E757" s="3" t="s">
        <v>3465</v>
      </c>
      <c r="F757" s="7">
        <v>41.2</v>
      </c>
      <c r="G757" s="144">
        <v>4</v>
      </c>
      <c r="H757" s="7">
        <v>3.5</v>
      </c>
      <c r="I757" s="8">
        <f t="shared" si="44"/>
        <v>14</v>
      </c>
      <c r="J757" s="8">
        <f t="shared" si="45"/>
        <v>0.98000000000000009</v>
      </c>
      <c r="K757" s="24">
        <f t="shared" si="47"/>
        <v>14.98</v>
      </c>
      <c r="L757" s="24">
        <f t="shared" si="46"/>
        <v>56.180000000000007</v>
      </c>
      <c r="M757" s="171"/>
    </row>
    <row r="758" spans="1:13" ht="24" customHeight="1" x14ac:dyDescent="0.4">
      <c r="A758" s="10">
        <v>754</v>
      </c>
      <c r="B758" s="3" t="s">
        <v>884</v>
      </c>
      <c r="C758" s="5" t="s">
        <v>885</v>
      </c>
      <c r="D758" s="5" t="s">
        <v>2294</v>
      </c>
      <c r="E758" s="11" t="s">
        <v>3464</v>
      </c>
      <c r="F758" s="7">
        <v>411.97</v>
      </c>
      <c r="G758" s="144">
        <v>13</v>
      </c>
      <c r="H758" s="7">
        <v>3.5</v>
      </c>
      <c r="I758" s="8">
        <f t="shared" si="44"/>
        <v>45.5</v>
      </c>
      <c r="J758" s="8">
        <f t="shared" si="45"/>
        <v>3.1850000000000005</v>
      </c>
      <c r="K758" s="24">
        <f t="shared" si="47"/>
        <v>48.69</v>
      </c>
      <c r="L758" s="24">
        <f t="shared" si="46"/>
        <v>460.66</v>
      </c>
      <c r="M758" s="171"/>
    </row>
    <row r="759" spans="1:13" ht="24" customHeight="1" x14ac:dyDescent="0.4">
      <c r="A759" s="10">
        <v>755</v>
      </c>
      <c r="B759" s="3" t="s">
        <v>923</v>
      </c>
      <c r="C759" s="5" t="s">
        <v>930</v>
      </c>
      <c r="D759" s="5" t="s">
        <v>924</v>
      </c>
      <c r="E759" s="3" t="s">
        <v>18</v>
      </c>
      <c r="F759" s="7">
        <v>0</v>
      </c>
      <c r="G759" s="144">
        <v>2</v>
      </c>
      <c r="H759" s="7">
        <v>3.5</v>
      </c>
      <c r="I759" s="8">
        <f t="shared" si="44"/>
        <v>7</v>
      </c>
      <c r="J759" s="8">
        <f t="shared" si="45"/>
        <v>0.49000000000000005</v>
      </c>
      <c r="K759" s="24">
        <f t="shared" si="47"/>
        <v>7.49</v>
      </c>
      <c r="L759" s="24">
        <f t="shared" si="46"/>
        <v>7.49</v>
      </c>
      <c r="M759" s="171"/>
    </row>
    <row r="760" spans="1:13" ht="24" customHeight="1" x14ac:dyDescent="0.4">
      <c r="A760" s="10">
        <v>756</v>
      </c>
      <c r="B760" s="3" t="s">
        <v>892</v>
      </c>
      <c r="C760" s="5" t="s">
        <v>3638</v>
      </c>
      <c r="D760" s="5" t="s">
        <v>893</v>
      </c>
      <c r="E760" s="11" t="s">
        <v>3470</v>
      </c>
      <c r="F760" s="7">
        <v>202.25</v>
      </c>
      <c r="G760" s="144">
        <v>6</v>
      </c>
      <c r="H760" s="7">
        <v>3.5</v>
      </c>
      <c r="I760" s="8">
        <f t="shared" si="44"/>
        <v>21</v>
      </c>
      <c r="J760" s="8">
        <f t="shared" si="45"/>
        <v>1.4700000000000002</v>
      </c>
      <c r="K760" s="24">
        <f t="shared" si="47"/>
        <v>22.47</v>
      </c>
      <c r="L760" s="24">
        <f t="shared" si="46"/>
        <v>224.72</v>
      </c>
      <c r="M760" s="171"/>
    </row>
    <row r="761" spans="1:13" ht="24" customHeight="1" x14ac:dyDescent="0.4">
      <c r="A761" s="10">
        <v>757</v>
      </c>
      <c r="B761" s="3" t="s">
        <v>894</v>
      </c>
      <c r="C761" s="5" t="s">
        <v>895</v>
      </c>
      <c r="D761" s="5" t="s">
        <v>896</v>
      </c>
      <c r="E761" s="11" t="s">
        <v>3464</v>
      </c>
      <c r="F761" s="7">
        <v>1262.08</v>
      </c>
      <c r="G761" s="144">
        <v>46</v>
      </c>
      <c r="H761" s="7">
        <v>3.5</v>
      </c>
      <c r="I761" s="8">
        <f t="shared" si="44"/>
        <v>161</v>
      </c>
      <c r="J761" s="8">
        <f t="shared" si="45"/>
        <v>11.270000000000001</v>
      </c>
      <c r="K761" s="24">
        <f t="shared" si="47"/>
        <v>172.27</v>
      </c>
      <c r="L761" s="24">
        <f t="shared" si="46"/>
        <v>1434.35</v>
      </c>
      <c r="M761" s="171"/>
    </row>
    <row r="762" spans="1:13" ht="24" customHeight="1" x14ac:dyDescent="0.4">
      <c r="A762" s="10">
        <v>758</v>
      </c>
      <c r="B762" s="3" t="s">
        <v>921</v>
      </c>
      <c r="C762" s="5" t="s">
        <v>917</v>
      </c>
      <c r="D762" s="5" t="s">
        <v>922</v>
      </c>
      <c r="E762" s="3" t="s">
        <v>3464</v>
      </c>
      <c r="F762" s="7">
        <v>906.31</v>
      </c>
      <c r="G762" s="144">
        <v>36</v>
      </c>
      <c r="H762" s="7">
        <v>3.5</v>
      </c>
      <c r="I762" s="8">
        <f t="shared" si="44"/>
        <v>126</v>
      </c>
      <c r="J762" s="8">
        <f t="shared" si="45"/>
        <v>8.82</v>
      </c>
      <c r="K762" s="24">
        <f t="shared" si="47"/>
        <v>134.82</v>
      </c>
      <c r="L762" s="24">
        <f t="shared" si="46"/>
        <v>1041.1299999999999</v>
      </c>
      <c r="M762" s="171"/>
    </row>
    <row r="763" spans="1:13" ht="24" customHeight="1" x14ac:dyDescent="0.4">
      <c r="A763" s="10">
        <v>759</v>
      </c>
      <c r="B763" s="3" t="s">
        <v>919</v>
      </c>
      <c r="C763" s="5" t="s">
        <v>917</v>
      </c>
      <c r="D763" s="5" t="s">
        <v>920</v>
      </c>
      <c r="E763" s="3" t="s">
        <v>3464</v>
      </c>
      <c r="F763" s="7">
        <v>71.17</v>
      </c>
      <c r="G763" s="144">
        <v>4</v>
      </c>
      <c r="H763" s="7">
        <v>3.5</v>
      </c>
      <c r="I763" s="8">
        <f t="shared" si="44"/>
        <v>14</v>
      </c>
      <c r="J763" s="8">
        <f t="shared" si="45"/>
        <v>0.98000000000000009</v>
      </c>
      <c r="K763" s="24">
        <f t="shared" si="47"/>
        <v>14.98</v>
      </c>
      <c r="L763" s="24">
        <f t="shared" si="46"/>
        <v>86.15</v>
      </c>
      <c r="M763" s="171"/>
    </row>
    <row r="764" spans="1:13" ht="24" customHeight="1" x14ac:dyDescent="0.4">
      <c r="A764" s="10">
        <v>760</v>
      </c>
      <c r="B764" s="3" t="s">
        <v>916</v>
      </c>
      <c r="C764" s="5" t="s">
        <v>917</v>
      </c>
      <c r="D764" s="5" t="s">
        <v>918</v>
      </c>
      <c r="E764" s="3" t="s">
        <v>3464</v>
      </c>
      <c r="F764" s="7">
        <v>82.41</v>
      </c>
      <c r="G764" s="144">
        <v>2</v>
      </c>
      <c r="H764" s="7">
        <v>3.5</v>
      </c>
      <c r="I764" s="8">
        <f t="shared" si="44"/>
        <v>7</v>
      </c>
      <c r="J764" s="8">
        <f t="shared" si="45"/>
        <v>0.49000000000000005</v>
      </c>
      <c r="K764" s="24">
        <f t="shared" si="47"/>
        <v>7.49</v>
      </c>
      <c r="L764" s="24">
        <f t="shared" si="46"/>
        <v>89.899999999999991</v>
      </c>
      <c r="M764" s="171"/>
    </row>
    <row r="765" spans="1:13" ht="24" customHeight="1" x14ac:dyDescent="0.4">
      <c r="A765" s="10">
        <v>761</v>
      </c>
      <c r="B765" s="3" t="s">
        <v>969</v>
      </c>
      <c r="C765" s="5" t="s">
        <v>3639</v>
      </c>
      <c r="D765" s="5" t="s">
        <v>970</v>
      </c>
      <c r="E765" s="3" t="s">
        <v>18</v>
      </c>
      <c r="F765" s="7">
        <v>0</v>
      </c>
      <c r="G765" s="144">
        <v>26</v>
      </c>
      <c r="H765" s="7">
        <v>3.5</v>
      </c>
      <c r="I765" s="8">
        <f t="shared" si="44"/>
        <v>91</v>
      </c>
      <c r="J765" s="8">
        <f t="shared" si="45"/>
        <v>6.370000000000001</v>
      </c>
      <c r="K765" s="24">
        <f t="shared" si="47"/>
        <v>97.37</v>
      </c>
      <c r="L765" s="24">
        <f t="shared" si="46"/>
        <v>97.37</v>
      </c>
      <c r="M765" s="171"/>
    </row>
    <row r="766" spans="1:13" ht="24" customHeight="1" x14ac:dyDescent="0.4">
      <c r="A766" s="10">
        <v>762</v>
      </c>
      <c r="B766" s="3" t="s">
        <v>3640</v>
      </c>
      <c r="C766" s="5" t="s">
        <v>968</v>
      </c>
      <c r="D766" s="5" t="s">
        <v>3641</v>
      </c>
      <c r="E766" s="3" t="s">
        <v>18</v>
      </c>
      <c r="F766" s="7">
        <v>0</v>
      </c>
      <c r="G766" s="144">
        <v>1</v>
      </c>
      <c r="H766" s="7">
        <v>3.5</v>
      </c>
      <c r="I766" s="8">
        <f t="shared" si="44"/>
        <v>3.5</v>
      </c>
      <c r="J766" s="8">
        <f t="shared" si="45"/>
        <v>0.24500000000000002</v>
      </c>
      <c r="K766" s="24">
        <f t="shared" si="47"/>
        <v>3.75</v>
      </c>
      <c r="L766" s="24">
        <f t="shared" si="46"/>
        <v>3.75</v>
      </c>
      <c r="M766" s="171"/>
    </row>
    <row r="767" spans="1:13" ht="24" customHeight="1" x14ac:dyDescent="0.4">
      <c r="A767" s="10">
        <v>763</v>
      </c>
      <c r="B767" s="3" t="s">
        <v>965</v>
      </c>
      <c r="C767" s="5" t="s">
        <v>3642</v>
      </c>
      <c r="D767" s="5" t="s">
        <v>967</v>
      </c>
      <c r="E767" s="3" t="s">
        <v>3464</v>
      </c>
      <c r="F767" s="7">
        <v>1116.02</v>
      </c>
      <c r="G767" s="144">
        <v>44</v>
      </c>
      <c r="H767" s="7">
        <v>3.5</v>
      </c>
      <c r="I767" s="8">
        <f t="shared" si="44"/>
        <v>154</v>
      </c>
      <c r="J767" s="8">
        <f t="shared" si="45"/>
        <v>10.780000000000001</v>
      </c>
      <c r="K767" s="24">
        <f t="shared" si="47"/>
        <v>164.78</v>
      </c>
      <c r="L767" s="24">
        <f t="shared" si="46"/>
        <v>1280.8</v>
      </c>
      <c r="M767" s="171"/>
    </row>
    <row r="768" spans="1:13" ht="24" customHeight="1" x14ac:dyDescent="0.4">
      <c r="A768" s="10">
        <v>764</v>
      </c>
      <c r="B768" s="3" t="s">
        <v>1067</v>
      </c>
      <c r="C768" s="5" t="s">
        <v>3643</v>
      </c>
      <c r="D768" s="5" t="s">
        <v>967</v>
      </c>
      <c r="E768" s="11" t="s">
        <v>3464</v>
      </c>
      <c r="F768" s="7">
        <v>958.75</v>
      </c>
      <c r="G768" s="144">
        <v>32</v>
      </c>
      <c r="H768" s="7">
        <v>3.5</v>
      </c>
      <c r="I768" s="8">
        <f t="shared" si="44"/>
        <v>112</v>
      </c>
      <c r="J768" s="8">
        <f t="shared" si="45"/>
        <v>7.8400000000000007</v>
      </c>
      <c r="K768" s="24">
        <f t="shared" si="47"/>
        <v>119.84</v>
      </c>
      <c r="L768" s="24">
        <f t="shared" si="46"/>
        <v>1078.5899999999999</v>
      </c>
      <c r="M768" s="171"/>
    </row>
    <row r="769" spans="1:13" ht="24" customHeight="1" x14ac:dyDescent="0.4">
      <c r="A769" s="10">
        <v>765</v>
      </c>
      <c r="B769" s="3" t="s">
        <v>1065</v>
      </c>
      <c r="C769" s="5" t="s">
        <v>1060</v>
      </c>
      <c r="D769" s="5" t="s">
        <v>1066</v>
      </c>
      <c r="E769" s="3" t="s">
        <v>3464</v>
      </c>
      <c r="F769" s="7">
        <v>782.72</v>
      </c>
      <c r="G769" s="144">
        <v>42</v>
      </c>
      <c r="H769" s="7">
        <v>3.5</v>
      </c>
      <c r="I769" s="8">
        <f t="shared" si="44"/>
        <v>147</v>
      </c>
      <c r="J769" s="8">
        <f t="shared" si="45"/>
        <v>10.290000000000001</v>
      </c>
      <c r="K769" s="24">
        <f t="shared" si="47"/>
        <v>157.29</v>
      </c>
      <c r="L769" s="24">
        <f t="shared" si="46"/>
        <v>940.01</v>
      </c>
      <c r="M769" s="171"/>
    </row>
    <row r="770" spans="1:13" ht="24" customHeight="1" x14ac:dyDescent="0.4">
      <c r="A770" s="10">
        <v>766</v>
      </c>
      <c r="B770" s="3" t="s">
        <v>914</v>
      </c>
      <c r="C770" s="5" t="s">
        <v>902</v>
      </c>
      <c r="D770" s="5" t="s">
        <v>915</v>
      </c>
      <c r="E770" s="3" t="s">
        <v>3464</v>
      </c>
      <c r="F770" s="7">
        <v>1426.85</v>
      </c>
      <c r="G770" s="144">
        <v>83</v>
      </c>
      <c r="H770" s="7">
        <v>3.5</v>
      </c>
      <c r="I770" s="8">
        <f t="shared" si="44"/>
        <v>290.5</v>
      </c>
      <c r="J770" s="8">
        <f t="shared" si="45"/>
        <v>20.335000000000001</v>
      </c>
      <c r="K770" s="24">
        <f t="shared" si="47"/>
        <v>310.83999999999997</v>
      </c>
      <c r="L770" s="24">
        <f t="shared" si="46"/>
        <v>1737.6899999999998</v>
      </c>
      <c r="M770" s="171"/>
    </row>
    <row r="771" spans="1:13" ht="24" customHeight="1" x14ac:dyDescent="0.4">
      <c r="A771" s="10">
        <v>767</v>
      </c>
      <c r="B771" s="3" t="s">
        <v>3484</v>
      </c>
      <c r="C771" s="5" t="s">
        <v>902</v>
      </c>
      <c r="D771" s="5" t="s">
        <v>3644</v>
      </c>
      <c r="E771" s="3" t="s">
        <v>18</v>
      </c>
      <c r="F771" s="7">
        <v>0</v>
      </c>
      <c r="G771" s="144">
        <v>1</v>
      </c>
      <c r="H771" s="7">
        <v>3.5</v>
      </c>
      <c r="I771" s="8">
        <f t="shared" si="44"/>
        <v>3.5</v>
      </c>
      <c r="J771" s="8">
        <f t="shared" si="45"/>
        <v>0.24500000000000002</v>
      </c>
      <c r="K771" s="24">
        <f t="shared" si="47"/>
        <v>3.75</v>
      </c>
      <c r="L771" s="24">
        <f t="shared" si="46"/>
        <v>3.75</v>
      </c>
      <c r="M771" s="171"/>
    </row>
    <row r="772" spans="1:13" ht="24" customHeight="1" x14ac:dyDescent="0.4">
      <c r="A772" s="10">
        <v>768</v>
      </c>
      <c r="B772" s="3" t="s">
        <v>912</v>
      </c>
      <c r="C772" s="5" t="s">
        <v>3645</v>
      </c>
      <c r="D772" s="5" t="s">
        <v>913</v>
      </c>
      <c r="E772" s="3" t="s">
        <v>3113</v>
      </c>
      <c r="F772" s="7">
        <v>15</v>
      </c>
      <c r="G772" s="144">
        <v>2</v>
      </c>
      <c r="H772" s="7">
        <v>3.5</v>
      </c>
      <c r="I772" s="8">
        <f t="shared" si="44"/>
        <v>7</v>
      </c>
      <c r="J772" s="8">
        <f t="shared" si="45"/>
        <v>0.49000000000000005</v>
      </c>
      <c r="K772" s="24">
        <f t="shared" si="47"/>
        <v>7.49</v>
      </c>
      <c r="L772" s="24">
        <f t="shared" si="46"/>
        <v>22.490000000000002</v>
      </c>
      <c r="M772" s="171"/>
    </row>
    <row r="773" spans="1:13" ht="24" customHeight="1" x14ac:dyDescent="0.4">
      <c r="A773" s="10">
        <v>769</v>
      </c>
      <c r="B773" s="3" t="s">
        <v>910</v>
      </c>
      <c r="C773" s="5" t="s">
        <v>3646</v>
      </c>
      <c r="D773" s="5" t="s">
        <v>911</v>
      </c>
      <c r="E773" s="3" t="s">
        <v>3464</v>
      </c>
      <c r="F773" s="7">
        <v>344.55</v>
      </c>
      <c r="G773" s="144">
        <v>17</v>
      </c>
      <c r="H773" s="7">
        <v>3.5</v>
      </c>
      <c r="I773" s="8">
        <f t="shared" si="44"/>
        <v>59.5</v>
      </c>
      <c r="J773" s="8">
        <f t="shared" si="45"/>
        <v>4.165</v>
      </c>
      <c r="K773" s="24">
        <f t="shared" si="47"/>
        <v>63.669999999999995</v>
      </c>
      <c r="L773" s="24">
        <f t="shared" si="46"/>
        <v>408.22</v>
      </c>
      <c r="M773" s="171"/>
    </row>
    <row r="774" spans="1:13" ht="24" customHeight="1" x14ac:dyDescent="0.4">
      <c r="A774" s="10">
        <v>770</v>
      </c>
      <c r="B774" s="3" t="s">
        <v>908</v>
      </c>
      <c r="C774" s="5" t="s">
        <v>3646</v>
      </c>
      <c r="D774" s="5" t="s">
        <v>909</v>
      </c>
      <c r="E774" s="3" t="s">
        <v>3464</v>
      </c>
      <c r="F774" s="7">
        <v>239.7</v>
      </c>
      <c r="G774" s="144">
        <v>11</v>
      </c>
      <c r="H774" s="7">
        <v>3.5</v>
      </c>
      <c r="I774" s="8">
        <f t="shared" ref="I774:I837" si="48">SUM(G774*H774)</f>
        <v>38.5</v>
      </c>
      <c r="J774" s="8">
        <f t="shared" ref="J774:J837" si="49">SUM(I774*7%)</f>
        <v>2.6950000000000003</v>
      </c>
      <c r="K774" s="24">
        <f t="shared" si="47"/>
        <v>41.199999999999996</v>
      </c>
      <c r="L774" s="24">
        <f t="shared" ref="L774:L837" si="50">SUM(F774+K774)</f>
        <v>280.89999999999998</v>
      </c>
      <c r="M774" s="171"/>
    </row>
    <row r="775" spans="1:13" ht="24" customHeight="1" x14ac:dyDescent="0.4">
      <c r="A775" s="10">
        <v>771</v>
      </c>
      <c r="B775" s="3" t="s">
        <v>906</v>
      </c>
      <c r="C775" s="5" t="s">
        <v>3647</v>
      </c>
      <c r="D775" s="5" t="s">
        <v>907</v>
      </c>
      <c r="E775" s="3" t="s">
        <v>3464</v>
      </c>
      <c r="F775" s="7">
        <v>464.39</v>
      </c>
      <c r="G775" s="144">
        <v>28</v>
      </c>
      <c r="H775" s="7">
        <v>3.5</v>
      </c>
      <c r="I775" s="8">
        <f t="shared" si="48"/>
        <v>98</v>
      </c>
      <c r="J775" s="8">
        <f t="shared" si="49"/>
        <v>6.86</v>
      </c>
      <c r="K775" s="24">
        <f t="shared" si="47"/>
        <v>104.86</v>
      </c>
      <c r="L775" s="24">
        <f t="shared" si="50"/>
        <v>569.25</v>
      </c>
      <c r="M775" s="171"/>
    </row>
    <row r="776" spans="1:13" ht="24" customHeight="1" x14ac:dyDescent="0.4">
      <c r="A776" s="10">
        <v>772</v>
      </c>
      <c r="B776" s="3" t="s">
        <v>904</v>
      </c>
      <c r="C776" s="5" t="s">
        <v>3647</v>
      </c>
      <c r="D776" s="5" t="s">
        <v>905</v>
      </c>
      <c r="E776" s="3" t="s">
        <v>3464</v>
      </c>
      <c r="F776" s="7">
        <v>254.67</v>
      </c>
      <c r="G776" s="144">
        <v>10</v>
      </c>
      <c r="H776" s="7">
        <v>3.5</v>
      </c>
      <c r="I776" s="8">
        <f t="shared" si="48"/>
        <v>35</v>
      </c>
      <c r="J776" s="8">
        <f t="shared" si="49"/>
        <v>2.4500000000000002</v>
      </c>
      <c r="K776" s="24">
        <f t="shared" ref="K776:K839" si="51">ROUNDUP(I776+J776,2)</f>
        <v>37.450000000000003</v>
      </c>
      <c r="L776" s="24">
        <f t="shared" si="50"/>
        <v>292.12</v>
      </c>
      <c r="M776" s="171"/>
    </row>
    <row r="777" spans="1:13" ht="24" customHeight="1" x14ac:dyDescent="0.4">
      <c r="A777" s="10">
        <v>773</v>
      </c>
      <c r="B777" s="3" t="s">
        <v>901</v>
      </c>
      <c r="C777" s="5" t="s">
        <v>3648</v>
      </c>
      <c r="D777" s="5" t="s">
        <v>903</v>
      </c>
      <c r="E777" s="3" t="s">
        <v>3464</v>
      </c>
      <c r="F777" s="7">
        <v>1329.5</v>
      </c>
      <c r="G777" s="144">
        <v>77</v>
      </c>
      <c r="H777" s="7">
        <v>3.5</v>
      </c>
      <c r="I777" s="8">
        <f t="shared" si="48"/>
        <v>269.5</v>
      </c>
      <c r="J777" s="8">
        <f t="shared" si="49"/>
        <v>18.865000000000002</v>
      </c>
      <c r="K777" s="24">
        <f t="shared" si="51"/>
        <v>288.37</v>
      </c>
      <c r="L777" s="24">
        <f t="shared" si="50"/>
        <v>1617.87</v>
      </c>
      <c r="M777" s="171"/>
    </row>
    <row r="778" spans="1:13" ht="24" customHeight="1" x14ac:dyDescent="0.4">
      <c r="A778" s="10">
        <v>774</v>
      </c>
      <c r="B778" s="3" t="s">
        <v>943</v>
      </c>
      <c r="C778" s="5" t="s">
        <v>3649</v>
      </c>
      <c r="D778" s="5" t="s">
        <v>2242</v>
      </c>
      <c r="E778" s="3" t="s">
        <v>3469</v>
      </c>
      <c r="F778" s="7">
        <v>89.89</v>
      </c>
      <c r="G778" s="144">
        <v>12</v>
      </c>
      <c r="H778" s="7">
        <v>3.5</v>
      </c>
      <c r="I778" s="8">
        <f t="shared" si="48"/>
        <v>42</v>
      </c>
      <c r="J778" s="8">
        <f t="shared" si="49"/>
        <v>2.9400000000000004</v>
      </c>
      <c r="K778" s="24">
        <f t="shared" si="51"/>
        <v>44.94</v>
      </c>
      <c r="L778" s="24">
        <f t="shared" si="50"/>
        <v>134.82999999999998</v>
      </c>
      <c r="M778" s="171"/>
    </row>
    <row r="779" spans="1:13" ht="24" customHeight="1" x14ac:dyDescent="0.4">
      <c r="A779" s="10">
        <v>775</v>
      </c>
      <c r="B779" s="3" t="s">
        <v>944</v>
      </c>
      <c r="C779" s="5" t="s">
        <v>3650</v>
      </c>
      <c r="D779" s="5" t="s">
        <v>945</v>
      </c>
      <c r="E779" s="3" t="s">
        <v>18</v>
      </c>
      <c r="F779" s="7">
        <v>0</v>
      </c>
      <c r="G779" s="144">
        <v>14</v>
      </c>
      <c r="H779" s="7">
        <v>3.5</v>
      </c>
      <c r="I779" s="8">
        <f t="shared" si="48"/>
        <v>49</v>
      </c>
      <c r="J779" s="8">
        <f t="shared" si="49"/>
        <v>3.43</v>
      </c>
      <c r="K779" s="24">
        <f t="shared" si="51"/>
        <v>52.43</v>
      </c>
      <c r="L779" s="24">
        <f t="shared" si="50"/>
        <v>52.43</v>
      </c>
      <c r="M779" s="171"/>
    </row>
    <row r="780" spans="1:13" ht="24" customHeight="1" x14ac:dyDescent="0.4">
      <c r="A780" s="10">
        <v>776</v>
      </c>
      <c r="B780" s="3" t="s">
        <v>946</v>
      </c>
      <c r="C780" s="5" t="s">
        <v>947</v>
      </c>
      <c r="D780" s="5" t="s">
        <v>948</v>
      </c>
      <c r="E780" s="3" t="s">
        <v>3465</v>
      </c>
      <c r="F780" s="7">
        <v>3.75</v>
      </c>
      <c r="G780" s="144">
        <v>1</v>
      </c>
      <c r="H780" s="7">
        <v>3.5</v>
      </c>
      <c r="I780" s="8">
        <f t="shared" si="48"/>
        <v>3.5</v>
      </c>
      <c r="J780" s="8">
        <f t="shared" si="49"/>
        <v>0.24500000000000002</v>
      </c>
      <c r="K780" s="24">
        <f t="shared" si="51"/>
        <v>3.75</v>
      </c>
      <c r="L780" s="24">
        <f t="shared" si="50"/>
        <v>7.5</v>
      </c>
      <c r="M780" s="171"/>
    </row>
    <row r="781" spans="1:13" ht="24" customHeight="1" x14ac:dyDescent="0.4">
      <c r="A781" s="10">
        <v>777</v>
      </c>
      <c r="B781" s="3" t="s">
        <v>796</v>
      </c>
      <c r="C781" s="5" t="s">
        <v>3651</v>
      </c>
      <c r="D781" s="5" t="s">
        <v>797</v>
      </c>
      <c r="E781" s="3" t="s">
        <v>3471</v>
      </c>
      <c r="F781" s="7">
        <v>389.49</v>
      </c>
      <c r="G781" s="144">
        <v>63</v>
      </c>
      <c r="H781" s="7">
        <v>3.5</v>
      </c>
      <c r="I781" s="8">
        <f t="shared" si="48"/>
        <v>220.5</v>
      </c>
      <c r="J781" s="8">
        <f t="shared" si="49"/>
        <v>15.435000000000002</v>
      </c>
      <c r="K781" s="24">
        <f t="shared" si="51"/>
        <v>235.94</v>
      </c>
      <c r="L781" s="24">
        <f t="shared" si="50"/>
        <v>625.43000000000006</v>
      </c>
      <c r="M781" s="171"/>
    </row>
    <row r="782" spans="1:13" ht="24" customHeight="1" x14ac:dyDescent="0.4">
      <c r="A782" s="10">
        <v>778</v>
      </c>
      <c r="B782" s="3" t="s">
        <v>1074</v>
      </c>
      <c r="C782" s="5" t="s">
        <v>1075</v>
      </c>
      <c r="D782" s="5" t="s">
        <v>1076</v>
      </c>
      <c r="E782" s="11" t="s">
        <v>3464</v>
      </c>
      <c r="F782" s="7">
        <v>689.11</v>
      </c>
      <c r="G782" s="144">
        <v>36</v>
      </c>
      <c r="H782" s="7">
        <v>3.5</v>
      </c>
      <c r="I782" s="8">
        <f t="shared" si="48"/>
        <v>126</v>
      </c>
      <c r="J782" s="8">
        <f t="shared" si="49"/>
        <v>8.82</v>
      </c>
      <c r="K782" s="24">
        <f t="shared" si="51"/>
        <v>134.82</v>
      </c>
      <c r="L782" s="24">
        <f t="shared" si="50"/>
        <v>823.93000000000006</v>
      </c>
      <c r="M782" s="171"/>
    </row>
    <row r="783" spans="1:13" ht="24" customHeight="1" x14ac:dyDescent="0.4">
      <c r="A783" s="10">
        <v>779</v>
      </c>
      <c r="B783" s="3" t="s">
        <v>1072</v>
      </c>
      <c r="C783" s="5" t="s">
        <v>3652</v>
      </c>
      <c r="D783" s="5" t="s">
        <v>1073</v>
      </c>
      <c r="E783" s="3" t="s">
        <v>3464</v>
      </c>
      <c r="F783" s="7">
        <v>337.07</v>
      </c>
      <c r="G783" s="144">
        <v>19</v>
      </c>
      <c r="H783" s="7">
        <v>3.5</v>
      </c>
      <c r="I783" s="8">
        <f t="shared" si="48"/>
        <v>66.5</v>
      </c>
      <c r="J783" s="8">
        <f t="shared" si="49"/>
        <v>4.6550000000000002</v>
      </c>
      <c r="K783" s="24">
        <f t="shared" si="51"/>
        <v>71.160000000000011</v>
      </c>
      <c r="L783" s="24">
        <f t="shared" si="50"/>
        <v>408.23</v>
      </c>
      <c r="M783" s="171"/>
    </row>
    <row r="784" spans="1:13" ht="24" customHeight="1" x14ac:dyDescent="0.4">
      <c r="A784" s="10">
        <v>780</v>
      </c>
      <c r="B784" s="3" t="s">
        <v>1070</v>
      </c>
      <c r="C784" s="5" t="s">
        <v>3653</v>
      </c>
      <c r="D784" s="5" t="s">
        <v>1071</v>
      </c>
      <c r="E784" s="3" t="s">
        <v>3464</v>
      </c>
      <c r="F784" s="7">
        <v>1003.68</v>
      </c>
      <c r="G784" s="144">
        <v>42</v>
      </c>
      <c r="H784" s="7">
        <v>3.5</v>
      </c>
      <c r="I784" s="8">
        <f t="shared" si="48"/>
        <v>147</v>
      </c>
      <c r="J784" s="8">
        <f t="shared" si="49"/>
        <v>10.290000000000001</v>
      </c>
      <c r="K784" s="24">
        <f t="shared" si="51"/>
        <v>157.29</v>
      </c>
      <c r="L784" s="24">
        <f t="shared" si="50"/>
        <v>1160.97</v>
      </c>
      <c r="M784" s="171"/>
    </row>
    <row r="785" spans="1:13" ht="24" customHeight="1" x14ac:dyDescent="0.4">
      <c r="A785" s="10">
        <v>781</v>
      </c>
      <c r="B785" s="3" t="s">
        <v>1068</v>
      </c>
      <c r="C785" s="5" t="s">
        <v>3654</v>
      </c>
      <c r="D785" s="5" t="s">
        <v>1069</v>
      </c>
      <c r="E785" s="3" t="s">
        <v>3067</v>
      </c>
      <c r="F785" s="7">
        <v>183.51</v>
      </c>
      <c r="G785" s="144">
        <v>8</v>
      </c>
      <c r="H785" s="7">
        <v>3.5</v>
      </c>
      <c r="I785" s="8">
        <f t="shared" si="48"/>
        <v>28</v>
      </c>
      <c r="J785" s="8">
        <f t="shared" si="49"/>
        <v>1.9600000000000002</v>
      </c>
      <c r="K785" s="24">
        <f t="shared" si="51"/>
        <v>29.96</v>
      </c>
      <c r="L785" s="24">
        <f t="shared" si="50"/>
        <v>213.47</v>
      </c>
      <c r="M785" s="171"/>
    </row>
    <row r="786" spans="1:13" ht="24" customHeight="1" x14ac:dyDescent="0.4">
      <c r="A786" s="10">
        <v>782</v>
      </c>
      <c r="B786" s="3" t="s">
        <v>1062</v>
      </c>
      <c r="C786" s="5" t="s">
        <v>3655</v>
      </c>
      <c r="D786" s="5" t="s">
        <v>1063</v>
      </c>
      <c r="E786" s="3" t="s">
        <v>3464</v>
      </c>
      <c r="F786" s="7">
        <v>303.37</v>
      </c>
      <c r="G786" s="144">
        <v>12</v>
      </c>
      <c r="H786" s="7">
        <v>3.5</v>
      </c>
      <c r="I786" s="8">
        <f t="shared" si="48"/>
        <v>42</v>
      </c>
      <c r="J786" s="8">
        <f t="shared" si="49"/>
        <v>2.9400000000000004</v>
      </c>
      <c r="K786" s="24">
        <f t="shared" si="51"/>
        <v>44.94</v>
      </c>
      <c r="L786" s="24">
        <f t="shared" si="50"/>
        <v>348.31</v>
      </c>
      <c r="M786" s="171"/>
    </row>
    <row r="787" spans="1:13" ht="24" customHeight="1" x14ac:dyDescent="0.4">
      <c r="A787" s="10">
        <v>783</v>
      </c>
      <c r="B787" s="3" t="s">
        <v>1059</v>
      </c>
      <c r="C787" s="5" t="s">
        <v>1060</v>
      </c>
      <c r="D787" s="5" t="s">
        <v>1061</v>
      </c>
      <c r="E787" s="3" t="s">
        <v>3464</v>
      </c>
      <c r="F787" s="7">
        <v>250.93</v>
      </c>
      <c r="G787" s="144">
        <v>11</v>
      </c>
      <c r="H787" s="7">
        <v>3.5</v>
      </c>
      <c r="I787" s="8">
        <f t="shared" si="48"/>
        <v>38.5</v>
      </c>
      <c r="J787" s="8">
        <f t="shared" si="49"/>
        <v>2.6950000000000003</v>
      </c>
      <c r="K787" s="24">
        <f t="shared" si="51"/>
        <v>41.199999999999996</v>
      </c>
      <c r="L787" s="24">
        <f t="shared" si="50"/>
        <v>292.13</v>
      </c>
      <c r="M787" s="171"/>
    </row>
    <row r="788" spans="1:13" ht="24" customHeight="1" x14ac:dyDescent="0.4">
      <c r="A788" s="172">
        <v>784</v>
      </c>
      <c r="B788" s="3" t="s">
        <v>3909</v>
      </c>
      <c r="C788" s="5" t="s">
        <v>3910</v>
      </c>
      <c r="D788" s="5" t="s">
        <v>3911</v>
      </c>
      <c r="E788" s="3" t="s">
        <v>18</v>
      </c>
      <c r="F788" s="7">
        <v>0</v>
      </c>
      <c r="G788" s="144">
        <v>0</v>
      </c>
      <c r="H788" s="7">
        <v>3.5</v>
      </c>
      <c r="I788" s="8">
        <f t="shared" si="48"/>
        <v>0</v>
      </c>
      <c r="J788" s="8">
        <f t="shared" si="49"/>
        <v>0</v>
      </c>
      <c r="K788" s="24">
        <f t="shared" si="51"/>
        <v>0</v>
      </c>
      <c r="L788" s="24">
        <f t="shared" si="50"/>
        <v>0</v>
      </c>
      <c r="M788" s="171"/>
    </row>
    <row r="789" spans="1:13" ht="24" customHeight="1" x14ac:dyDescent="0.4">
      <c r="A789" s="10">
        <v>785</v>
      </c>
      <c r="B789" s="3" t="s">
        <v>1057</v>
      </c>
      <c r="C789" s="5" t="s">
        <v>3656</v>
      </c>
      <c r="D789" s="5" t="s">
        <v>1058</v>
      </c>
      <c r="E789" s="3" t="s">
        <v>3464</v>
      </c>
      <c r="F789" s="7">
        <v>41.21</v>
      </c>
      <c r="G789" s="144">
        <v>1</v>
      </c>
      <c r="H789" s="7">
        <v>3.5</v>
      </c>
      <c r="I789" s="8">
        <f t="shared" si="48"/>
        <v>3.5</v>
      </c>
      <c r="J789" s="8">
        <f t="shared" si="49"/>
        <v>0.24500000000000002</v>
      </c>
      <c r="K789" s="24">
        <f t="shared" si="51"/>
        <v>3.75</v>
      </c>
      <c r="L789" s="24">
        <f t="shared" si="50"/>
        <v>44.96</v>
      </c>
      <c r="M789" s="171"/>
    </row>
    <row r="790" spans="1:13" ht="24" customHeight="1" x14ac:dyDescent="0.4">
      <c r="A790" s="10">
        <v>786</v>
      </c>
      <c r="B790" s="3" t="s">
        <v>1055</v>
      </c>
      <c r="C790" s="5" t="s">
        <v>3657</v>
      </c>
      <c r="D790" s="5" t="s">
        <v>1056</v>
      </c>
      <c r="E790" s="11" t="s">
        <v>3464</v>
      </c>
      <c r="F790" s="7">
        <v>666.63</v>
      </c>
      <c r="G790" s="144">
        <v>30</v>
      </c>
      <c r="H790" s="7">
        <v>3.5</v>
      </c>
      <c r="I790" s="8">
        <f t="shared" si="48"/>
        <v>105</v>
      </c>
      <c r="J790" s="8">
        <f t="shared" si="49"/>
        <v>7.3500000000000005</v>
      </c>
      <c r="K790" s="24">
        <f t="shared" si="51"/>
        <v>112.35</v>
      </c>
      <c r="L790" s="24">
        <f t="shared" si="50"/>
        <v>778.98</v>
      </c>
      <c r="M790" s="171"/>
    </row>
    <row r="791" spans="1:13" ht="24" customHeight="1" x14ac:dyDescent="0.4">
      <c r="A791" s="10">
        <v>787</v>
      </c>
      <c r="B791" s="3" t="s">
        <v>1053</v>
      </c>
      <c r="C791" s="5" t="s">
        <v>3658</v>
      </c>
      <c r="D791" s="5" t="s">
        <v>1054</v>
      </c>
      <c r="E791" s="3" t="s">
        <v>3464</v>
      </c>
      <c r="F791" s="7">
        <v>89.89</v>
      </c>
      <c r="G791" s="144">
        <v>3</v>
      </c>
      <c r="H791" s="7">
        <v>3.5</v>
      </c>
      <c r="I791" s="8">
        <f t="shared" si="48"/>
        <v>10.5</v>
      </c>
      <c r="J791" s="8">
        <f t="shared" si="49"/>
        <v>0.7350000000000001</v>
      </c>
      <c r="K791" s="24">
        <f t="shared" si="51"/>
        <v>11.24</v>
      </c>
      <c r="L791" s="24">
        <f t="shared" si="50"/>
        <v>101.13</v>
      </c>
      <c r="M791" s="171"/>
    </row>
    <row r="792" spans="1:13" ht="24" customHeight="1" x14ac:dyDescent="0.4">
      <c r="A792" s="10">
        <v>788</v>
      </c>
      <c r="B792" s="3" t="s">
        <v>844</v>
      </c>
      <c r="C792" s="5" t="s">
        <v>845</v>
      </c>
      <c r="D792" s="5" t="s">
        <v>2292</v>
      </c>
      <c r="E792" s="3" t="s">
        <v>3464</v>
      </c>
      <c r="F792" s="7">
        <v>329.58</v>
      </c>
      <c r="G792" s="144">
        <v>16</v>
      </c>
      <c r="H792" s="7">
        <v>3.5</v>
      </c>
      <c r="I792" s="8">
        <f t="shared" si="48"/>
        <v>56</v>
      </c>
      <c r="J792" s="8">
        <f t="shared" si="49"/>
        <v>3.9200000000000004</v>
      </c>
      <c r="K792" s="24">
        <f t="shared" si="51"/>
        <v>59.92</v>
      </c>
      <c r="L792" s="24">
        <f t="shared" si="50"/>
        <v>389.5</v>
      </c>
      <c r="M792" s="171"/>
    </row>
    <row r="793" spans="1:13" ht="24" customHeight="1" x14ac:dyDescent="0.4">
      <c r="A793" s="10">
        <v>789</v>
      </c>
      <c r="B793" s="3" t="s">
        <v>1639</v>
      </c>
      <c r="C793" s="5" t="s">
        <v>1640</v>
      </c>
      <c r="D793" s="5" t="s">
        <v>1641</v>
      </c>
      <c r="E793" s="3" t="s">
        <v>3464</v>
      </c>
      <c r="F793" s="7">
        <v>385.76</v>
      </c>
      <c r="G793" s="144">
        <v>8</v>
      </c>
      <c r="H793" s="7">
        <v>3.5</v>
      </c>
      <c r="I793" s="8">
        <f t="shared" si="48"/>
        <v>28</v>
      </c>
      <c r="J793" s="8">
        <f t="shared" si="49"/>
        <v>1.9600000000000002</v>
      </c>
      <c r="K793" s="24">
        <f t="shared" si="51"/>
        <v>29.96</v>
      </c>
      <c r="L793" s="24">
        <f t="shared" si="50"/>
        <v>415.71999999999997</v>
      </c>
      <c r="M793" s="171"/>
    </row>
    <row r="794" spans="1:13" ht="24" customHeight="1" x14ac:dyDescent="0.4">
      <c r="A794" s="10">
        <v>790</v>
      </c>
      <c r="B794" s="3" t="s">
        <v>1644</v>
      </c>
      <c r="C794" s="5" t="s">
        <v>1645</v>
      </c>
      <c r="D794" s="5" t="s">
        <v>1646</v>
      </c>
      <c r="E794" s="3" t="s">
        <v>3464</v>
      </c>
      <c r="F794" s="7">
        <v>172.29</v>
      </c>
      <c r="G794" s="144">
        <v>9</v>
      </c>
      <c r="H794" s="7">
        <v>3.5</v>
      </c>
      <c r="I794" s="8">
        <f t="shared" si="48"/>
        <v>31.5</v>
      </c>
      <c r="J794" s="8">
        <f t="shared" si="49"/>
        <v>2.2050000000000001</v>
      </c>
      <c r="K794" s="24">
        <f t="shared" si="51"/>
        <v>33.71</v>
      </c>
      <c r="L794" s="24">
        <f t="shared" si="50"/>
        <v>206</v>
      </c>
      <c r="M794" s="171"/>
    </row>
    <row r="795" spans="1:13" ht="24" customHeight="1" x14ac:dyDescent="0.4">
      <c r="A795" s="10">
        <v>791</v>
      </c>
      <c r="B795" s="3" t="s">
        <v>819</v>
      </c>
      <c r="C795" s="5" t="s">
        <v>3659</v>
      </c>
      <c r="D795" s="5" t="s">
        <v>820</v>
      </c>
      <c r="E795" s="3" t="s">
        <v>18</v>
      </c>
      <c r="F795" s="7">
        <v>0</v>
      </c>
      <c r="G795" s="144">
        <v>35</v>
      </c>
      <c r="H795" s="7">
        <v>3.5</v>
      </c>
      <c r="I795" s="8">
        <f t="shared" si="48"/>
        <v>122.5</v>
      </c>
      <c r="J795" s="8">
        <f t="shared" si="49"/>
        <v>8.5750000000000011</v>
      </c>
      <c r="K795" s="24">
        <f t="shared" si="51"/>
        <v>131.07999999999998</v>
      </c>
      <c r="L795" s="24">
        <f t="shared" si="50"/>
        <v>131.07999999999998</v>
      </c>
      <c r="M795" s="171"/>
    </row>
    <row r="796" spans="1:13" ht="24" customHeight="1" x14ac:dyDescent="0.4">
      <c r="A796" s="10">
        <v>792</v>
      </c>
      <c r="B796" s="3" t="s">
        <v>880</v>
      </c>
      <c r="C796" s="5" t="s">
        <v>3660</v>
      </c>
      <c r="D796" s="5" t="s">
        <v>881</v>
      </c>
      <c r="E796" s="3" t="s">
        <v>3761</v>
      </c>
      <c r="F796" s="7">
        <v>1292.04</v>
      </c>
      <c r="G796" s="144">
        <v>90</v>
      </c>
      <c r="H796" s="7">
        <v>3.5</v>
      </c>
      <c r="I796" s="8">
        <f t="shared" si="48"/>
        <v>315</v>
      </c>
      <c r="J796" s="8">
        <f t="shared" si="49"/>
        <v>22.05</v>
      </c>
      <c r="K796" s="24">
        <f t="shared" si="51"/>
        <v>337.05</v>
      </c>
      <c r="L796" s="24">
        <f t="shared" si="50"/>
        <v>1629.09</v>
      </c>
      <c r="M796" s="171"/>
    </row>
    <row r="797" spans="1:13" ht="24" customHeight="1" x14ac:dyDescent="0.4">
      <c r="A797" s="10">
        <v>793</v>
      </c>
      <c r="B797" s="3" t="s">
        <v>842</v>
      </c>
      <c r="C797" s="5" t="s">
        <v>2191</v>
      </c>
      <c r="D797" s="5" t="s">
        <v>3661</v>
      </c>
      <c r="E797" s="3" t="s">
        <v>3464</v>
      </c>
      <c r="F797" s="7">
        <v>1621.6</v>
      </c>
      <c r="G797" s="144">
        <v>66</v>
      </c>
      <c r="H797" s="7">
        <v>3.5</v>
      </c>
      <c r="I797" s="8">
        <f t="shared" si="48"/>
        <v>231</v>
      </c>
      <c r="J797" s="8">
        <f t="shared" si="49"/>
        <v>16.170000000000002</v>
      </c>
      <c r="K797" s="24">
        <f t="shared" si="51"/>
        <v>247.17</v>
      </c>
      <c r="L797" s="24">
        <f t="shared" si="50"/>
        <v>1868.77</v>
      </c>
      <c r="M797" s="171"/>
    </row>
    <row r="798" spans="1:13" ht="24" customHeight="1" x14ac:dyDescent="0.4">
      <c r="A798" s="10">
        <v>794</v>
      </c>
      <c r="B798" s="3" t="s">
        <v>839</v>
      </c>
      <c r="C798" s="5" t="s">
        <v>840</v>
      </c>
      <c r="D798" s="5" t="s">
        <v>841</v>
      </c>
      <c r="E798" s="3" t="s">
        <v>3761</v>
      </c>
      <c r="F798" s="7">
        <v>277.14999999999998</v>
      </c>
      <c r="G798" s="144">
        <v>16</v>
      </c>
      <c r="H798" s="7">
        <v>3.5</v>
      </c>
      <c r="I798" s="8">
        <f t="shared" si="48"/>
        <v>56</v>
      </c>
      <c r="J798" s="8">
        <f t="shared" si="49"/>
        <v>3.9200000000000004</v>
      </c>
      <c r="K798" s="24">
        <f t="shared" si="51"/>
        <v>59.92</v>
      </c>
      <c r="L798" s="24">
        <f t="shared" si="50"/>
        <v>337.07</v>
      </c>
      <c r="M798" s="171"/>
    </row>
    <row r="799" spans="1:13" ht="24" customHeight="1" x14ac:dyDescent="0.4">
      <c r="A799" s="10">
        <v>795</v>
      </c>
      <c r="B799" s="3" t="s">
        <v>875</v>
      </c>
      <c r="C799" s="5" t="s">
        <v>3662</v>
      </c>
      <c r="D799" s="5" t="s">
        <v>876</v>
      </c>
      <c r="E799" s="11" t="s">
        <v>3761</v>
      </c>
      <c r="F799" s="7">
        <v>453.15</v>
      </c>
      <c r="G799" s="144">
        <v>30</v>
      </c>
      <c r="H799" s="7">
        <v>3.5</v>
      </c>
      <c r="I799" s="8">
        <f t="shared" si="48"/>
        <v>105</v>
      </c>
      <c r="J799" s="8">
        <f t="shared" si="49"/>
        <v>7.3500000000000005</v>
      </c>
      <c r="K799" s="24">
        <f t="shared" si="51"/>
        <v>112.35</v>
      </c>
      <c r="L799" s="24">
        <f t="shared" si="50"/>
        <v>565.5</v>
      </c>
      <c r="M799" s="171"/>
    </row>
    <row r="800" spans="1:13" ht="24" customHeight="1" x14ac:dyDescent="0.4">
      <c r="A800" s="10">
        <v>796</v>
      </c>
      <c r="B800" s="3" t="s">
        <v>836</v>
      </c>
      <c r="C800" s="5" t="s">
        <v>837</v>
      </c>
      <c r="D800" s="5" t="s">
        <v>838</v>
      </c>
      <c r="E800" s="11" t="s">
        <v>3761</v>
      </c>
      <c r="F800" s="7">
        <v>1685.27</v>
      </c>
      <c r="G800" s="144">
        <v>68</v>
      </c>
      <c r="H800" s="7">
        <v>3.5</v>
      </c>
      <c r="I800" s="8">
        <f t="shared" si="48"/>
        <v>238</v>
      </c>
      <c r="J800" s="8">
        <f t="shared" si="49"/>
        <v>16.66</v>
      </c>
      <c r="K800" s="24">
        <f t="shared" si="51"/>
        <v>254.66</v>
      </c>
      <c r="L800" s="24">
        <f t="shared" si="50"/>
        <v>1939.93</v>
      </c>
      <c r="M800" s="171"/>
    </row>
    <row r="801" spans="1:13" ht="24" customHeight="1" x14ac:dyDescent="0.4">
      <c r="A801" s="10">
        <v>797</v>
      </c>
      <c r="B801" s="3" t="s">
        <v>873</v>
      </c>
      <c r="C801" s="5" t="s">
        <v>3663</v>
      </c>
      <c r="D801" s="5" t="s">
        <v>874</v>
      </c>
      <c r="E801" s="3" t="s">
        <v>3465</v>
      </c>
      <c r="F801" s="7">
        <v>56.18</v>
      </c>
      <c r="G801" s="144">
        <v>25</v>
      </c>
      <c r="H801" s="7">
        <v>3.5</v>
      </c>
      <c r="I801" s="8">
        <f t="shared" si="48"/>
        <v>87.5</v>
      </c>
      <c r="J801" s="8">
        <f t="shared" si="49"/>
        <v>6.1250000000000009</v>
      </c>
      <c r="K801" s="24">
        <f t="shared" si="51"/>
        <v>93.63000000000001</v>
      </c>
      <c r="L801" s="24">
        <f t="shared" si="50"/>
        <v>149.81</v>
      </c>
      <c r="M801" s="171"/>
    </row>
    <row r="802" spans="1:13" ht="24" customHeight="1" x14ac:dyDescent="0.4">
      <c r="A802" s="10">
        <v>798</v>
      </c>
      <c r="B802" s="3" t="s">
        <v>833</v>
      </c>
      <c r="C802" s="5" t="s">
        <v>834</v>
      </c>
      <c r="D802" s="5" t="s">
        <v>835</v>
      </c>
      <c r="E802" s="11" t="s">
        <v>3761</v>
      </c>
      <c r="F802" s="7">
        <v>865.11</v>
      </c>
      <c r="G802" s="144">
        <v>58</v>
      </c>
      <c r="H802" s="7">
        <v>3.5</v>
      </c>
      <c r="I802" s="8">
        <f t="shared" si="48"/>
        <v>203</v>
      </c>
      <c r="J802" s="8">
        <f t="shared" si="49"/>
        <v>14.21</v>
      </c>
      <c r="K802" s="24">
        <f t="shared" si="51"/>
        <v>217.21</v>
      </c>
      <c r="L802" s="24">
        <f t="shared" si="50"/>
        <v>1082.32</v>
      </c>
      <c r="M802" s="171"/>
    </row>
    <row r="803" spans="1:13" ht="24" customHeight="1" x14ac:dyDescent="0.4">
      <c r="A803" s="10">
        <v>799</v>
      </c>
      <c r="B803" s="3" t="s">
        <v>1760</v>
      </c>
      <c r="C803" s="5" t="s">
        <v>1761</v>
      </c>
      <c r="D803" s="5" t="s">
        <v>1762</v>
      </c>
      <c r="E803" s="3" t="s">
        <v>3473</v>
      </c>
      <c r="F803" s="7">
        <v>22.49</v>
      </c>
      <c r="G803" s="144">
        <v>1</v>
      </c>
      <c r="H803" s="7">
        <v>3.5</v>
      </c>
      <c r="I803" s="8">
        <f t="shared" si="48"/>
        <v>3.5</v>
      </c>
      <c r="J803" s="8">
        <f t="shared" si="49"/>
        <v>0.24500000000000002</v>
      </c>
      <c r="K803" s="24">
        <f t="shared" si="51"/>
        <v>3.75</v>
      </c>
      <c r="L803" s="24">
        <f t="shared" si="50"/>
        <v>26.24</v>
      </c>
      <c r="M803" s="171"/>
    </row>
    <row r="804" spans="1:13" ht="24" customHeight="1" x14ac:dyDescent="0.4">
      <c r="A804" s="10">
        <v>800</v>
      </c>
      <c r="B804" s="3" t="s">
        <v>830</v>
      </c>
      <c r="C804" s="5" t="s">
        <v>831</v>
      </c>
      <c r="D804" s="5" t="s">
        <v>832</v>
      </c>
      <c r="E804" s="3" t="s">
        <v>3761</v>
      </c>
      <c r="F804" s="7">
        <v>1318.26</v>
      </c>
      <c r="G804" s="144">
        <v>78</v>
      </c>
      <c r="H804" s="7">
        <v>3.5</v>
      </c>
      <c r="I804" s="8">
        <f t="shared" si="48"/>
        <v>273</v>
      </c>
      <c r="J804" s="8">
        <f t="shared" si="49"/>
        <v>19.110000000000003</v>
      </c>
      <c r="K804" s="24">
        <f t="shared" si="51"/>
        <v>292.11</v>
      </c>
      <c r="L804" s="24">
        <f t="shared" si="50"/>
        <v>1610.37</v>
      </c>
      <c r="M804" s="171"/>
    </row>
    <row r="805" spans="1:13" ht="24" customHeight="1" x14ac:dyDescent="0.4">
      <c r="A805" s="10">
        <v>801</v>
      </c>
      <c r="B805" s="3" t="s">
        <v>869</v>
      </c>
      <c r="C805" s="5" t="s">
        <v>3664</v>
      </c>
      <c r="D805" s="5" t="s">
        <v>3665</v>
      </c>
      <c r="E805" s="11" t="s">
        <v>3464</v>
      </c>
      <c r="F805" s="7">
        <v>250.93</v>
      </c>
      <c r="G805" s="144">
        <v>6</v>
      </c>
      <c r="H805" s="7">
        <v>3.5</v>
      </c>
      <c r="I805" s="8">
        <f t="shared" si="48"/>
        <v>21</v>
      </c>
      <c r="J805" s="8">
        <f t="shared" si="49"/>
        <v>1.4700000000000002</v>
      </c>
      <c r="K805" s="24">
        <f t="shared" si="51"/>
        <v>22.47</v>
      </c>
      <c r="L805" s="24">
        <f t="shared" si="50"/>
        <v>273.39999999999998</v>
      </c>
      <c r="M805" s="171"/>
    </row>
    <row r="806" spans="1:13" ht="24" customHeight="1" x14ac:dyDescent="0.4">
      <c r="A806" s="10">
        <v>802</v>
      </c>
      <c r="B806" s="3" t="s">
        <v>827</v>
      </c>
      <c r="C806" s="5" t="s">
        <v>828</v>
      </c>
      <c r="D806" s="5" t="s">
        <v>829</v>
      </c>
      <c r="E806" s="3" t="s">
        <v>3761</v>
      </c>
      <c r="F806" s="7">
        <v>48.71</v>
      </c>
      <c r="G806" s="144">
        <v>3</v>
      </c>
      <c r="H806" s="7">
        <v>3.5</v>
      </c>
      <c r="I806" s="8">
        <f t="shared" si="48"/>
        <v>10.5</v>
      </c>
      <c r="J806" s="8">
        <f t="shared" si="49"/>
        <v>0.7350000000000001</v>
      </c>
      <c r="K806" s="24">
        <f t="shared" si="51"/>
        <v>11.24</v>
      </c>
      <c r="L806" s="24">
        <f t="shared" si="50"/>
        <v>59.95</v>
      </c>
      <c r="M806" s="171"/>
    </row>
    <row r="807" spans="1:13" ht="24" customHeight="1" x14ac:dyDescent="0.4">
      <c r="A807" s="10">
        <v>803</v>
      </c>
      <c r="B807" s="3" t="s">
        <v>824</v>
      </c>
      <c r="C807" s="5" t="s">
        <v>825</v>
      </c>
      <c r="D807" s="5" t="s">
        <v>826</v>
      </c>
      <c r="E807" s="3" t="s">
        <v>3761</v>
      </c>
      <c r="F807" s="7">
        <v>573.01</v>
      </c>
      <c r="G807" s="144">
        <v>35</v>
      </c>
      <c r="H807" s="7">
        <v>3.5</v>
      </c>
      <c r="I807" s="8">
        <f t="shared" si="48"/>
        <v>122.5</v>
      </c>
      <c r="J807" s="8">
        <f t="shared" si="49"/>
        <v>8.5750000000000011</v>
      </c>
      <c r="K807" s="24">
        <f t="shared" si="51"/>
        <v>131.07999999999998</v>
      </c>
      <c r="L807" s="24">
        <f t="shared" si="50"/>
        <v>704.08999999999992</v>
      </c>
      <c r="M807" s="171"/>
    </row>
    <row r="808" spans="1:13" ht="24" customHeight="1" x14ac:dyDescent="0.4">
      <c r="A808" s="10">
        <v>804</v>
      </c>
      <c r="B808" s="3" t="s">
        <v>821</v>
      </c>
      <c r="C808" s="5" t="s">
        <v>822</v>
      </c>
      <c r="D808" s="5" t="s">
        <v>823</v>
      </c>
      <c r="E808" s="11" t="s">
        <v>3761</v>
      </c>
      <c r="F808" s="7">
        <v>82.4</v>
      </c>
      <c r="G808" s="144">
        <v>3</v>
      </c>
      <c r="H808" s="7">
        <v>3.5</v>
      </c>
      <c r="I808" s="8">
        <f t="shared" si="48"/>
        <v>10.5</v>
      </c>
      <c r="J808" s="8">
        <f t="shared" si="49"/>
        <v>0.7350000000000001</v>
      </c>
      <c r="K808" s="24">
        <f t="shared" si="51"/>
        <v>11.24</v>
      </c>
      <c r="L808" s="24">
        <f t="shared" si="50"/>
        <v>93.64</v>
      </c>
      <c r="M808" s="171"/>
    </row>
    <row r="809" spans="1:13" ht="24" customHeight="1" x14ac:dyDescent="0.4">
      <c r="A809" s="10">
        <v>805</v>
      </c>
      <c r="B809" s="3" t="s">
        <v>846</v>
      </c>
      <c r="C809" s="5" t="s">
        <v>847</v>
      </c>
      <c r="D809" s="5" t="s">
        <v>848</v>
      </c>
      <c r="E809" s="11" t="s">
        <v>3464</v>
      </c>
      <c r="F809" s="7">
        <v>490.61</v>
      </c>
      <c r="G809" s="144">
        <v>22</v>
      </c>
      <c r="H809" s="7">
        <v>3.5</v>
      </c>
      <c r="I809" s="8">
        <f t="shared" si="48"/>
        <v>77</v>
      </c>
      <c r="J809" s="8">
        <f t="shared" si="49"/>
        <v>5.3900000000000006</v>
      </c>
      <c r="K809" s="24">
        <f t="shared" si="51"/>
        <v>82.39</v>
      </c>
      <c r="L809" s="24">
        <f t="shared" si="50"/>
        <v>573</v>
      </c>
      <c r="M809" s="171"/>
    </row>
    <row r="810" spans="1:13" ht="24" customHeight="1" x14ac:dyDescent="0.4">
      <c r="A810" s="10">
        <v>806</v>
      </c>
      <c r="B810" s="3" t="s">
        <v>817</v>
      </c>
      <c r="C810" s="5" t="s">
        <v>3666</v>
      </c>
      <c r="D810" s="5" t="s">
        <v>818</v>
      </c>
      <c r="E810" s="3" t="s">
        <v>3464</v>
      </c>
      <c r="F810" s="7">
        <v>1029.8900000000001</v>
      </c>
      <c r="G810" s="144">
        <v>75</v>
      </c>
      <c r="H810" s="7">
        <v>3.5</v>
      </c>
      <c r="I810" s="8">
        <f t="shared" si="48"/>
        <v>262.5</v>
      </c>
      <c r="J810" s="8">
        <f t="shared" si="49"/>
        <v>18.375</v>
      </c>
      <c r="K810" s="24">
        <f t="shared" si="51"/>
        <v>280.88</v>
      </c>
      <c r="L810" s="24">
        <f t="shared" si="50"/>
        <v>1310.77</v>
      </c>
      <c r="M810" s="171"/>
    </row>
    <row r="811" spans="1:13" ht="24" customHeight="1" x14ac:dyDescent="0.4">
      <c r="A811" s="10">
        <v>807</v>
      </c>
      <c r="B811" s="3" t="s">
        <v>1768</v>
      </c>
      <c r="C811" s="5" t="s">
        <v>3667</v>
      </c>
      <c r="D811" s="5" t="s">
        <v>3668</v>
      </c>
      <c r="E811" s="3" t="s">
        <v>3464</v>
      </c>
      <c r="F811" s="7">
        <v>2763.82</v>
      </c>
      <c r="G811" s="144">
        <v>120</v>
      </c>
      <c r="H811" s="7">
        <v>3.5</v>
      </c>
      <c r="I811" s="8">
        <f t="shared" si="48"/>
        <v>420</v>
      </c>
      <c r="J811" s="8">
        <f t="shared" si="49"/>
        <v>29.400000000000002</v>
      </c>
      <c r="K811" s="24">
        <f t="shared" si="51"/>
        <v>449.4</v>
      </c>
      <c r="L811" s="24">
        <f t="shared" si="50"/>
        <v>3213.2200000000003</v>
      </c>
      <c r="M811" s="171"/>
    </row>
    <row r="812" spans="1:13" ht="24" customHeight="1" x14ac:dyDescent="0.4">
      <c r="A812" s="10">
        <v>808</v>
      </c>
      <c r="B812" s="3" t="s">
        <v>857</v>
      </c>
      <c r="C812" s="5" t="s">
        <v>3669</v>
      </c>
      <c r="D812" s="5" t="s">
        <v>3670</v>
      </c>
      <c r="E812" s="3" t="s">
        <v>3468</v>
      </c>
      <c r="F812" s="7">
        <v>719.05</v>
      </c>
      <c r="G812" s="144">
        <v>38</v>
      </c>
      <c r="H812" s="7">
        <v>3.5</v>
      </c>
      <c r="I812" s="8">
        <f t="shared" si="48"/>
        <v>133</v>
      </c>
      <c r="J812" s="8">
        <f t="shared" si="49"/>
        <v>9.31</v>
      </c>
      <c r="K812" s="24">
        <f t="shared" si="51"/>
        <v>142.31</v>
      </c>
      <c r="L812" s="24">
        <f t="shared" si="50"/>
        <v>861.3599999999999</v>
      </c>
      <c r="M812" s="171"/>
    </row>
    <row r="813" spans="1:13" ht="24" customHeight="1" x14ac:dyDescent="0.4">
      <c r="A813" s="10">
        <v>809</v>
      </c>
      <c r="B813" s="146" t="s">
        <v>578</v>
      </c>
      <c r="C813" s="5" t="s">
        <v>579</v>
      </c>
      <c r="D813" s="5" t="s">
        <v>580</v>
      </c>
      <c r="E813" s="3" t="s">
        <v>3464</v>
      </c>
      <c r="F813" s="7">
        <v>119.84</v>
      </c>
      <c r="G813" s="144">
        <v>4</v>
      </c>
      <c r="H813" s="7">
        <v>3.5</v>
      </c>
      <c r="I813" s="8">
        <f t="shared" si="48"/>
        <v>14</v>
      </c>
      <c r="J813" s="8">
        <f t="shared" si="49"/>
        <v>0.98000000000000009</v>
      </c>
      <c r="K813" s="24">
        <f t="shared" si="51"/>
        <v>14.98</v>
      </c>
      <c r="L813" s="24">
        <f t="shared" si="50"/>
        <v>134.82</v>
      </c>
      <c r="M813" s="171"/>
    </row>
    <row r="814" spans="1:13" ht="24" customHeight="1" x14ac:dyDescent="0.4">
      <c r="A814" s="10">
        <v>810</v>
      </c>
      <c r="B814" s="147" t="s">
        <v>2448</v>
      </c>
      <c r="C814" s="5" t="s">
        <v>3671</v>
      </c>
      <c r="D814" s="5" t="s">
        <v>3672</v>
      </c>
      <c r="E814" s="3" t="s">
        <v>3465</v>
      </c>
      <c r="F814" s="7">
        <v>108.61</v>
      </c>
      <c r="G814" s="144">
        <v>36</v>
      </c>
      <c r="H814" s="7">
        <v>3.5</v>
      </c>
      <c r="I814" s="8">
        <f t="shared" si="48"/>
        <v>126</v>
      </c>
      <c r="J814" s="8">
        <f t="shared" si="49"/>
        <v>8.82</v>
      </c>
      <c r="K814" s="24">
        <f t="shared" si="51"/>
        <v>134.82</v>
      </c>
      <c r="L814" s="24">
        <f t="shared" si="50"/>
        <v>243.43</v>
      </c>
      <c r="M814" s="171"/>
    </row>
    <row r="815" spans="1:13" ht="24" customHeight="1" x14ac:dyDescent="0.4">
      <c r="A815" s="10">
        <v>811</v>
      </c>
      <c r="B815" s="26" t="s">
        <v>1849</v>
      </c>
      <c r="C815" s="5" t="s">
        <v>1848</v>
      </c>
      <c r="D815" s="5" t="s">
        <v>1850</v>
      </c>
      <c r="E815" s="11" t="s">
        <v>3470</v>
      </c>
      <c r="F815" s="7">
        <v>239.71</v>
      </c>
      <c r="G815" s="144">
        <v>8</v>
      </c>
      <c r="H815" s="7">
        <v>3.5</v>
      </c>
      <c r="I815" s="8">
        <f t="shared" si="48"/>
        <v>28</v>
      </c>
      <c r="J815" s="8">
        <f t="shared" si="49"/>
        <v>1.9600000000000002</v>
      </c>
      <c r="K815" s="24">
        <f t="shared" si="51"/>
        <v>29.96</v>
      </c>
      <c r="L815" s="24">
        <f t="shared" si="50"/>
        <v>269.67</v>
      </c>
      <c r="M815" s="171"/>
    </row>
    <row r="816" spans="1:13" ht="24" customHeight="1" x14ac:dyDescent="0.4">
      <c r="A816" s="10">
        <v>812</v>
      </c>
      <c r="B816" s="3" t="s">
        <v>1851</v>
      </c>
      <c r="C816" s="5" t="s">
        <v>3673</v>
      </c>
      <c r="D816" s="5" t="s">
        <v>1852</v>
      </c>
      <c r="E816" s="11" t="s">
        <v>3470</v>
      </c>
      <c r="F816" s="7">
        <v>318.35000000000002</v>
      </c>
      <c r="G816" s="144">
        <v>8</v>
      </c>
      <c r="H816" s="7">
        <v>3.5</v>
      </c>
      <c r="I816" s="8">
        <f t="shared" si="48"/>
        <v>28</v>
      </c>
      <c r="J816" s="8">
        <f t="shared" si="49"/>
        <v>1.9600000000000002</v>
      </c>
      <c r="K816" s="24">
        <f t="shared" si="51"/>
        <v>29.96</v>
      </c>
      <c r="L816" s="24">
        <f t="shared" si="50"/>
        <v>348.31</v>
      </c>
      <c r="M816" s="171"/>
    </row>
    <row r="817" spans="1:13" ht="24" customHeight="1" x14ac:dyDescent="0.4">
      <c r="A817" s="10">
        <v>813</v>
      </c>
      <c r="B817" s="3" t="s">
        <v>1859</v>
      </c>
      <c r="C817" s="5" t="s">
        <v>1860</v>
      </c>
      <c r="D817" s="5" t="s">
        <v>1861</v>
      </c>
      <c r="E817" s="11" t="s">
        <v>3464</v>
      </c>
      <c r="F817" s="7">
        <v>370.76</v>
      </c>
      <c r="G817" s="144">
        <v>8</v>
      </c>
      <c r="H817" s="7">
        <v>3.5</v>
      </c>
      <c r="I817" s="8">
        <f t="shared" si="48"/>
        <v>28</v>
      </c>
      <c r="J817" s="8">
        <f t="shared" si="49"/>
        <v>1.9600000000000002</v>
      </c>
      <c r="K817" s="24">
        <f t="shared" si="51"/>
        <v>29.96</v>
      </c>
      <c r="L817" s="24">
        <f t="shared" si="50"/>
        <v>400.71999999999997</v>
      </c>
      <c r="M817" s="171"/>
    </row>
    <row r="818" spans="1:13" ht="24" customHeight="1" x14ac:dyDescent="0.4">
      <c r="A818" s="10">
        <v>814</v>
      </c>
      <c r="B818" s="3" t="s">
        <v>1868</v>
      </c>
      <c r="C818" s="5" t="s">
        <v>1869</v>
      </c>
      <c r="D818" s="5" t="s">
        <v>1870</v>
      </c>
      <c r="E818" s="3" t="s">
        <v>3464</v>
      </c>
      <c r="F818" s="7">
        <v>2445.5100000000002</v>
      </c>
      <c r="G818" s="144">
        <v>117</v>
      </c>
      <c r="H818" s="7">
        <v>3.5</v>
      </c>
      <c r="I818" s="8">
        <f t="shared" si="48"/>
        <v>409.5</v>
      </c>
      <c r="J818" s="8">
        <f t="shared" si="49"/>
        <v>28.665000000000003</v>
      </c>
      <c r="K818" s="24">
        <f t="shared" si="51"/>
        <v>438.17</v>
      </c>
      <c r="L818" s="24">
        <f t="shared" si="50"/>
        <v>2883.6800000000003</v>
      </c>
      <c r="M818" s="171"/>
    </row>
    <row r="819" spans="1:13" ht="24" customHeight="1" x14ac:dyDescent="0.4">
      <c r="A819" s="10">
        <v>815</v>
      </c>
      <c r="B819" s="3" t="s">
        <v>1857</v>
      </c>
      <c r="C819" s="5" t="s">
        <v>3674</v>
      </c>
      <c r="D819" s="5" t="s">
        <v>1858</v>
      </c>
      <c r="E819" s="11" t="s">
        <v>3464</v>
      </c>
      <c r="F819" s="7">
        <v>782.73</v>
      </c>
      <c r="G819" s="144">
        <v>35</v>
      </c>
      <c r="H819" s="7">
        <v>3.5</v>
      </c>
      <c r="I819" s="8">
        <f t="shared" si="48"/>
        <v>122.5</v>
      </c>
      <c r="J819" s="8">
        <f t="shared" si="49"/>
        <v>8.5750000000000011</v>
      </c>
      <c r="K819" s="24">
        <f t="shared" si="51"/>
        <v>131.07999999999998</v>
      </c>
      <c r="L819" s="24">
        <f t="shared" si="50"/>
        <v>913.81</v>
      </c>
      <c r="M819" s="171"/>
    </row>
    <row r="820" spans="1:13" ht="24" customHeight="1" x14ac:dyDescent="0.4">
      <c r="A820" s="10">
        <v>816</v>
      </c>
      <c r="B820" s="3" t="s">
        <v>882</v>
      </c>
      <c r="C820" s="5" t="s">
        <v>3675</v>
      </c>
      <c r="D820" s="5" t="s">
        <v>883</v>
      </c>
      <c r="E820" s="11" t="s">
        <v>3464</v>
      </c>
      <c r="F820" s="7">
        <v>516.82000000000005</v>
      </c>
      <c r="G820" s="144">
        <v>26</v>
      </c>
      <c r="H820" s="7">
        <v>3.5</v>
      </c>
      <c r="I820" s="8">
        <f t="shared" si="48"/>
        <v>91</v>
      </c>
      <c r="J820" s="8">
        <f t="shared" si="49"/>
        <v>6.370000000000001</v>
      </c>
      <c r="K820" s="24">
        <f t="shared" si="51"/>
        <v>97.37</v>
      </c>
      <c r="L820" s="24">
        <f t="shared" si="50"/>
        <v>614.19000000000005</v>
      </c>
      <c r="M820" s="171"/>
    </row>
    <row r="821" spans="1:13" ht="24" customHeight="1" x14ac:dyDescent="0.4">
      <c r="A821" s="10">
        <v>817</v>
      </c>
      <c r="B821" s="3" t="s">
        <v>1399</v>
      </c>
      <c r="C821" s="5" t="s">
        <v>1391</v>
      </c>
      <c r="D821" s="5" t="s">
        <v>1400</v>
      </c>
      <c r="E821" s="3" t="s">
        <v>18</v>
      </c>
      <c r="F821" s="7">
        <v>0</v>
      </c>
      <c r="G821" s="144">
        <v>2</v>
      </c>
      <c r="H821" s="7">
        <v>3.5</v>
      </c>
      <c r="I821" s="8">
        <f t="shared" si="48"/>
        <v>7</v>
      </c>
      <c r="J821" s="8">
        <f t="shared" si="49"/>
        <v>0.49000000000000005</v>
      </c>
      <c r="K821" s="24">
        <f t="shared" si="51"/>
        <v>7.49</v>
      </c>
      <c r="L821" s="24">
        <f t="shared" si="50"/>
        <v>7.49</v>
      </c>
      <c r="M821" s="171"/>
    </row>
    <row r="822" spans="1:13" ht="24" customHeight="1" x14ac:dyDescent="0.4">
      <c r="A822" s="10">
        <v>818</v>
      </c>
      <c r="B822" s="3" t="s">
        <v>1360</v>
      </c>
      <c r="C822" s="5" t="s">
        <v>179</v>
      </c>
      <c r="D822" s="5" t="s">
        <v>1361</v>
      </c>
      <c r="E822" s="11" t="s">
        <v>3464</v>
      </c>
      <c r="F822" s="7">
        <v>554.28</v>
      </c>
      <c r="G822" s="144">
        <v>24</v>
      </c>
      <c r="H822" s="7">
        <v>3.5</v>
      </c>
      <c r="I822" s="8">
        <f t="shared" si="48"/>
        <v>84</v>
      </c>
      <c r="J822" s="8">
        <f t="shared" si="49"/>
        <v>5.8800000000000008</v>
      </c>
      <c r="K822" s="24">
        <f t="shared" si="51"/>
        <v>89.88</v>
      </c>
      <c r="L822" s="24">
        <f t="shared" si="50"/>
        <v>644.16</v>
      </c>
      <c r="M822" s="171"/>
    </row>
    <row r="823" spans="1:13" ht="24" customHeight="1" x14ac:dyDescent="0.4">
      <c r="A823" s="10">
        <v>819</v>
      </c>
      <c r="B823" s="3" t="s">
        <v>1358</v>
      </c>
      <c r="C823" s="5" t="s">
        <v>179</v>
      </c>
      <c r="D823" s="5" t="s">
        <v>1359</v>
      </c>
      <c r="E823" s="3" t="s">
        <v>3464</v>
      </c>
      <c r="F823" s="7">
        <v>763.99</v>
      </c>
      <c r="G823" s="144">
        <v>41</v>
      </c>
      <c r="H823" s="7">
        <v>3.5</v>
      </c>
      <c r="I823" s="8">
        <f t="shared" si="48"/>
        <v>143.5</v>
      </c>
      <c r="J823" s="8">
        <f t="shared" si="49"/>
        <v>10.045000000000002</v>
      </c>
      <c r="K823" s="24">
        <f t="shared" si="51"/>
        <v>153.54999999999998</v>
      </c>
      <c r="L823" s="24">
        <f t="shared" si="50"/>
        <v>917.54</v>
      </c>
      <c r="M823" s="171"/>
    </row>
    <row r="824" spans="1:13" ht="24" customHeight="1" x14ac:dyDescent="0.4">
      <c r="A824" s="10">
        <v>820</v>
      </c>
      <c r="B824" s="3" t="s">
        <v>1353</v>
      </c>
      <c r="C824" s="5" t="s">
        <v>179</v>
      </c>
      <c r="D824" s="5" t="s">
        <v>1354</v>
      </c>
      <c r="E824" s="3" t="s">
        <v>3464</v>
      </c>
      <c r="F824" s="7">
        <v>696.58</v>
      </c>
      <c r="G824" s="144">
        <v>37</v>
      </c>
      <c r="H824" s="7">
        <v>3.5</v>
      </c>
      <c r="I824" s="8">
        <f t="shared" si="48"/>
        <v>129.5</v>
      </c>
      <c r="J824" s="8">
        <f t="shared" si="49"/>
        <v>9.0650000000000013</v>
      </c>
      <c r="K824" s="24">
        <f t="shared" si="51"/>
        <v>138.57</v>
      </c>
      <c r="L824" s="24">
        <f t="shared" si="50"/>
        <v>835.15000000000009</v>
      </c>
      <c r="M824" s="171"/>
    </row>
    <row r="825" spans="1:13" ht="24" customHeight="1" x14ac:dyDescent="0.4">
      <c r="A825" s="10">
        <v>821</v>
      </c>
      <c r="B825" s="3" t="s">
        <v>1351</v>
      </c>
      <c r="C825" s="5" t="s">
        <v>179</v>
      </c>
      <c r="D825" s="5" t="s">
        <v>1352</v>
      </c>
      <c r="E825" s="3" t="s">
        <v>3464</v>
      </c>
      <c r="F825" s="7">
        <v>348.29</v>
      </c>
      <c r="G825" s="144">
        <v>17</v>
      </c>
      <c r="H825" s="7">
        <v>3.5</v>
      </c>
      <c r="I825" s="8">
        <f t="shared" si="48"/>
        <v>59.5</v>
      </c>
      <c r="J825" s="8">
        <f t="shared" si="49"/>
        <v>4.165</v>
      </c>
      <c r="K825" s="24">
        <f t="shared" si="51"/>
        <v>63.669999999999995</v>
      </c>
      <c r="L825" s="24">
        <f t="shared" si="50"/>
        <v>411.96000000000004</v>
      </c>
      <c r="M825" s="171"/>
    </row>
    <row r="826" spans="1:13" ht="24" customHeight="1" x14ac:dyDescent="0.4">
      <c r="A826" s="10">
        <v>822</v>
      </c>
      <c r="B826" s="3" t="s">
        <v>1349</v>
      </c>
      <c r="C826" s="5" t="s">
        <v>179</v>
      </c>
      <c r="D826" s="5" t="s">
        <v>1350</v>
      </c>
      <c r="E826" s="3" t="s">
        <v>3464</v>
      </c>
      <c r="F826" s="7">
        <v>880.1</v>
      </c>
      <c r="G826" s="144">
        <v>53</v>
      </c>
      <c r="H826" s="7">
        <v>3.5</v>
      </c>
      <c r="I826" s="8">
        <f t="shared" si="48"/>
        <v>185.5</v>
      </c>
      <c r="J826" s="8">
        <f t="shared" si="49"/>
        <v>12.985000000000001</v>
      </c>
      <c r="K826" s="24">
        <f t="shared" si="51"/>
        <v>198.48999999999998</v>
      </c>
      <c r="L826" s="24">
        <f t="shared" si="50"/>
        <v>1078.5899999999999</v>
      </c>
      <c r="M826" s="171"/>
    </row>
    <row r="827" spans="1:13" ht="24" customHeight="1" x14ac:dyDescent="0.4">
      <c r="A827" s="10">
        <v>823</v>
      </c>
      <c r="B827" s="3" t="s">
        <v>1347</v>
      </c>
      <c r="C827" s="5" t="s">
        <v>179</v>
      </c>
      <c r="D827" s="5" t="s">
        <v>1348</v>
      </c>
      <c r="E827" s="3" t="s">
        <v>3464</v>
      </c>
      <c r="F827" s="7">
        <v>2445.5</v>
      </c>
      <c r="G827" s="144">
        <v>144</v>
      </c>
      <c r="H827" s="7">
        <v>3.5</v>
      </c>
      <c r="I827" s="8">
        <f t="shared" si="48"/>
        <v>504</v>
      </c>
      <c r="J827" s="8">
        <f t="shared" si="49"/>
        <v>35.28</v>
      </c>
      <c r="K827" s="24">
        <f t="shared" si="51"/>
        <v>539.28</v>
      </c>
      <c r="L827" s="24">
        <f t="shared" si="50"/>
        <v>2984.7799999999997</v>
      </c>
      <c r="M827" s="171"/>
    </row>
    <row r="828" spans="1:13" ht="24" customHeight="1" x14ac:dyDescent="0.4">
      <c r="A828" s="10">
        <v>824</v>
      </c>
      <c r="B828" s="3" t="s">
        <v>1345</v>
      </c>
      <c r="C828" s="5" t="s">
        <v>179</v>
      </c>
      <c r="D828" s="5" t="s">
        <v>1346</v>
      </c>
      <c r="E828" s="3" t="s">
        <v>3761</v>
      </c>
      <c r="F828" s="7">
        <v>490.6</v>
      </c>
      <c r="G828" s="144">
        <v>14</v>
      </c>
      <c r="H828" s="7">
        <v>3.5</v>
      </c>
      <c r="I828" s="8">
        <f t="shared" si="48"/>
        <v>49</v>
      </c>
      <c r="J828" s="8">
        <f t="shared" si="49"/>
        <v>3.43</v>
      </c>
      <c r="K828" s="24">
        <f t="shared" si="51"/>
        <v>52.43</v>
      </c>
      <c r="L828" s="24">
        <f t="shared" si="50"/>
        <v>543.03</v>
      </c>
      <c r="M828" s="171"/>
    </row>
    <row r="829" spans="1:13" ht="24" customHeight="1" x14ac:dyDescent="0.4">
      <c r="A829" s="10">
        <v>825</v>
      </c>
      <c r="B829" s="3" t="s">
        <v>1397</v>
      </c>
      <c r="C829" s="5" t="s">
        <v>1391</v>
      </c>
      <c r="D829" s="5" t="s">
        <v>1398</v>
      </c>
      <c r="E829" s="3" t="s">
        <v>18</v>
      </c>
      <c r="F829" s="7">
        <v>0</v>
      </c>
      <c r="G829" s="144">
        <v>2</v>
      </c>
      <c r="H829" s="7">
        <v>3.5</v>
      </c>
      <c r="I829" s="8">
        <f t="shared" si="48"/>
        <v>7</v>
      </c>
      <c r="J829" s="8">
        <f t="shared" si="49"/>
        <v>0.49000000000000005</v>
      </c>
      <c r="K829" s="24">
        <f t="shared" si="51"/>
        <v>7.49</v>
      </c>
      <c r="L829" s="24">
        <f t="shared" si="50"/>
        <v>7.49</v>
      </c>
      <c r="M829" s="171"/>
    </row>
    <row r="830" spans="1:13" ht="24" customHeight="1" x14ac:dyDescent="0.4">
      <c r="A830" s="10">
        <v>826</v>
      </c>
      <c r="B830" s="3" t="s">
        <v>1395</v>
      </c>
      <c r="C830" s="5" t="s">
        <v>1391</v>
      </c>
      <c r="D830" s="5" t="s">
        <v>1396</v>
      </c>
      <c r="E830" s="11" t="s">
        <v>3465</v>
      </c>
      <c r="F830" s="7">
        <v>7.49</v>
      </c>
      <c r="G830" s="144">
        <v>1</v>
      </c>
      <c r="H830" s="7">
        <v>3.5</v>
      </c>
      <c r="I830" s="8">
        <f t="shared" si="48"/>
        <v>3.5</v>
      </c>
      <c r="J830" s="8">
        <f t="shared" si="49"/>
        <v>0.24500000000000002</v>
      </c>
      <c r="K830" s="24">
        <f t="shared" si="51"/>
        <v>3.75</v>
      </c>
      <c r="L830" s="24">
        <f t="shared" si="50"/>
        <v>11.24</v>
      </c>
      <c r="M830" s="171"/>
    </row>
    <row r="831" spans="1:13" ht="24" customHeight="1" x14ac:dyDescent="0.4">
      <c r="A831" s="10">
        <v>827</v>
      </c>
      <c r="B831" s="3" t="s">
        <v>1393</v>
      </c>
      <c r="C831" s="5" t="s">
        <v>1391</v>
      </c>
      <c r="D831" s="5" t="s">
        <v>1394</v>
      </c>
      <c r="E831" s="3" t="s">
        <v>18</v>
      </c>
      <c r="F831" s="7">
        <v>0</v>
      </c>
      <c r="G831" s="144">
        <v>9</v>
      </c>
      <c r="H831" s="7">
        <v>3.5</v>
      </c>
      <c r="I831" s="8">
        <f t="shared" si="48"/>
        <v>31.5</v>
      </c>
      <c r="J831" s="8">
        <f t="shared" si="49"/>
        <v>2.2050000000000001</v>
      </c>
      <c r="K831" s="24">
        <f t="shared" si="51"/>
        <v>33.71</v>
      </c>
      <c r="L831" s="24">
        <f t="shared" si="50"/>
        <v>33.71</v>
      </c>
      <c r="M831" s="171"/>
    </row>
    <row r="832" spans="1:13" ht="24" customHeight="1" x14ac:dyDescent="0.4">
      <c r="A832" s="10">
        <v>828</v>
      </c>
      <c r="B832" s="3" t="s">
        <v>1390</v>
      </c>
      <c r="C832" s="5" t="s">
        <v>1391</v>
      </c>
      <c r="D832" s="5" t="s">
        <v>1392</v>
      </c>
      <c r="E832" s="3" t="s">
        <v>18</v>
      </c>
      <c r="F832" s="7">
        <v>0</v>
      </c>
      <c r="G832" s="144">
        <v>7</v>
      </c>
      <c r="H832" s="7">
        <v>3.5</v>
      </c>
      <c r="I832" s="8">
        <f t="shared" si="48"/>
        <v>24.5</v>
      </c>
      <c r="J832" s="8">
        <f t="shared" si="49"/>
        <v>1.7150000000000001</v>
      </c>
      <c r="K832" s="24">
        <f t="shared" si="51"/>
        <v>26.220000000000002</v>
      </c>
      <c r="L832" s="24">
        <f t="shared" si="50"/>
        <v>26.220000000000002</v>
      </c>
      <c r="M832" s="171"/>
    </row>
    <row r="833" spans="1:13" ht="24" customHeight="1" x14ac:dyDescent="0.4">
      <c r="A833" s="10">
        <v>829</v>
      </c>
      <c r="B833" s="3" t="s">
        <v>1343</v>
      </c>
      <c r="C833" s="5" t="s">
        <v>179</v>
      </c>
      <c r="D833" s="5" t="s">
        <v>1344</v>
      </c>
      <c r="E833" s="3" t="s">
        <v>3464</v>
      </c>
      <c r="F833" s="7">
        <v>973.71</v>
      </c>
      <c r="G833" s="144">
        <v>48</v>
      </c>
      <c r="H833" s="7">
        <v>3.5</v>
      </c>
      <c r="I833" s="8">
        <f t="shared" si="48"/>
        <v>168</v>
      </c>
      <c r="J833" s="8">
        <f t="shared" si="49"/>
        <v>11.760000000000002</v>
      </c>
      <c r="K833" s="24">
        <f t="shared" si="51"/>
        <v>179.76</v>
      </c>
      <c r="L833" s="24">
        <f t="shared" si="50"/>
        <v>1153.47</v>
      </c>
      <c r="M833" s="171"/>
    </row>
    <row r="834" spans="1:13" ht="24" customHeight="1" x14ac:dyDescent="0.4">
      <c r="A834" s="10">
        <v>830</v>
      </c>
      <c r="B834" s="3" t="s">
        <v>1199</v>
      </c>
      <c r="C834" s="5" t="s">
        <v>1200</v>
      </c>
      <c r="D834" s="5" t="s">
        <v>2300</v>
      </c>
      <c r="E834" s="11" t="s">
        <v>3464</v>
      </c>
      <c r="F834" s="7">
        <v>7782.12</v>
      </c>
      <c r="G834" s="144">
        <v>388</v>
      </c>
      <c r="H834" s="7">
        <v>3.5</v>
      </c>
      <c r="I834" s="8">
        <f t="shared" si="48"/>
        <v>1358</v>
      </c>
      <c r="J834" s="8">
        <f t="shared" si="49"/>
        <v>95.06</v>
      </c>
      <c r="K834" s="24">
        <f t="shared" si="51"/>
        <v>1453.06</v>
      </c>
      <c r="L834" s="24">
        <f t="shared" si="50"/>
        <v>9235.18</v>
      </c>
      <c r="M834" s="171"/>
    </row>
    <row r="835" spans="1:13" ht="24" customHeight="1" x14ac:dyDescent="0.4">
      <c r="A835" s="10">
        <v>831</v>
      </c>
      <c r="B835" s="3" t="s">
        <v>1194</v>
      </c>
      <c r="C835" s="5" t="s">
        <v>3676</v>
      </c>
      <c r="D835" s="5" t="s">
        <v>1195</v>
      </c>
      <c r="E835" s="3" t="s">
        <v>18</v>
      </c>
      <c r="F835" s="7">
        <v>0</v>
      </c>
      <c r="G835" s="144">
        <v>16</v>
      </c>
      <c r="H835" s="7">
        <v>3.5</v>
      </c>
      <c r="I835" s="8">
        <f t="shared" si="48"/>
        <v>56</v>
      </c>
      <c r="J835" s="8">
        <f t="shared" si="49"/>
        <v>3.9200000000000004</v>
      </c>
      <c r="K835" s="24">
        <f t="shared" si="51"/>
        <v>59.92</v>
      </c>
      <c r="L835" s="24">
        <f t="shared" si="50"/>
        <v>59.92</v>
      </c>
      <c r="M835" s="171"/>
    </row>
    <row r="836" spans="1:13" ht="24" customHeight="1" x14ac:dyDescent="0.4">
      <c r="A836" s="10">
        <v>832</v>
      </c>
      <c r="B836" s="3" t="s">
        <v>1201</v>
      </c>
      <c r="C836" s="5" t="s">
        <v>3677</v>
      </c>
      <c r="D836" s="5" t="s">
        <v>1202</v>
      </c>
      <c r="E836" s="3" t="s">
        <v>18</v>
      </c>
      <c r="F836" s="7">
        <v>0</v>
      </c>
      <c r="G836" s="144">
        <v>27</v>
      </c>
      <c r="H836" s="7">
        <v>3.5</v>
      </c>
      <c r="I836" s="8">
        <f t="shared" si="48"/>
        <v>94.5</v>
      </c>
      <c r="J836" s="8">
        <f t="shared" si="49"/>
        <v>6.6150000000000002</v>
      </c>
      <c r="K836" s="24">
        <f t="shared" si="51"/>
        <v>101.12</v>
      </c>
      <c r="L836" s="24">
        <f t="shared" si="50"/>
        <v>101.12</v>
      </c>
      <c r="M836" s="171"/>
    </row>
    <row r="837" spans="1:13" ht="24" customHeight="1" x14ac:dyDescent="0.4">
      <c r="A837" s="10">
        <v>833</v>
      </c>
      <c r="B837" s="3" t="s">
        <v>1191</v>
      </c>
      <c r="C837" s="5" t="s">
        <v>1192</v>
      </c>
      <c r="D837" s="5" t="s">
        <v>1193</v>
      </c>
      <c r="E837" s="3" t="s">
        <v>3464</v>
      </c>
      <c r="F837" s="7">
        <v>1131</v>
      </c>
      <c r="G837" s="144">
        <v>52</v>
      </c>
      <c r="H837" s="7">
        <v>3.5</v>
      </c>
      <c r="I837" s="8">
        <f t="shared" si="48"/>
        <v>182</v>
      </c>
      <c r="J837" s="8">
        <f t="shared" si="49"/>
        <v>12.740000000000002</v>
      </c>
      <c r="K837" s="24">
        <f t="shared" si="51"/>
        <v>194.74</v>
      </c>
      <c r="L837" s="24">
        <f t="shared" si="50"/>
        <v>1325.74</v>
      </c>
      <c r="M837" s="171"/>
    </row>
    <row r="838" spans="1:13" ht="24" customHeight="1" x14ac:dyDescent="0.4">
      <c r="A838" s="10">
        <v>834</v>
      </c>
      <c r="B838" s="3" t="s">
        <v>1203</v>
      </c>
      <c r="C838" s="5" t="s">
        <v>3678</v>
      </c>
      <c r="D838" s="5" t="s">
        <v>1204</v>
      </c>
      <c r="E838" s="3" t="s">
        <v>3464</v>
      </c>
      <c r="F838" s="7">
        <v>591.72</v>
      </c>
      <c r="G838" s="144">
        <v>28</v>
      </c>
      <c r="H838" s="7">
        <v>3.5</v>
      </c>
      <c r="I838" s="8">
        <f t="shared" ref="I838:I901" si="52">SUM(G838*H838)</f>
        <v>98</v>
      </c>
      <c r="J838" s="8">
        <f t="shared" ref="J838:J901" si="53">SUM(I838*7%)</f>
        <v>6.86</v>
      </c>
      <c r="K838" s="24">
        <f t="shared" si="51"/>
        <v>104.86</v>
      </c>
      <c r="L838" s="24">
        <f t="shared" ref="L838:L901" si="54">SUM(F838+K838)</f>
        <v>696.58</v>
      </c>
      <c r="M838" s="171"/>
    </row>
    <row r="839" spans="1:13" ht="24" customHeight="1" x14ac:dyDescent="0.4">
      <c r="A839" s="10">
        <v>835</v>
      </c>
      <c r="B839" s="3" t="s">
        <v>1190</v>
      </c>
      <c r="C839" s="5" t="s">
        <v>3679</v>
      </c>
      <c r="D839" s="5" t="s">
        <v>2299</v>
      </c>
      <c r="E839" s="3" t="s">
        <v>3464</v>
      </c>
      <c r="F839" s="7">
        <v>632.91999999999996</v>
      </c>
      <c r="G839" s="144">
        <v>32</v>
      </c>
      <c r="H839" s="7">
        <v>3.5</v>
      </c>
      <c r="I839" s="8">
        <f t="shared" si="52"/>
        <v>112</v>
      </c>
      <c r="J839" s="8">
        <f t="shared" si="53"/>
        <v>7.8400000000000007</v>
      </c>
      <c r="K839" s="24">
        <f t="shared" si="51"/>
        <v>119.84</v>
      </c>
      <c r="L839" s="24">
        <f t="shared" si="54"/>
        <v>752.76</v>
      </c>
      <c r="M839" s="171"/>
    </row>
    <row r="840" spans="1:13" ht="24" customHeight="1" x14ac:dyDescent="0.4">
      <c r="A840" s="10">
        <v>836</v>
      </c>
      <c r="B840" s="3" t="s">
        <v>1205</v>
      </c>
      <c r="C840" s="5" t="s">
        <v>1206</v>
      </c>
      <c r="D840" s="5" t="s">
        <v>1207</v>
      </c>
      <c r="E840" s="3" t="s">
        <v>3073</v>
      </c>
      <c r="F840" s="7">
        <v>86.15</v>
      </c>
      <c r="G840" s="144">
        <v>4</v>
      </c>
      <c r="H840" s="7">
        <v>3.5</v>
      </c>
      <c r="I840" s="8">
        <f t="shared" si="52"/>
        <v>14</v>
      </c>
      <c r="J840" s="8">
        <f t="shared" si="53"/>
        <v>0.98000000000000009</v>
      </c>
      <c r="K840" s="24">
        <f t="shared" ref="K840:K903" si="55">ROUNDUP(I840+J840,2)</f>
        <v>14.98</v>
      </c>
      <c r="L840" s="24">
        <f t="shared" si="54"/>
        <v>101.13000000000001</v>
      </c>
      <c r="M840" s="171"/>
    </row>
    <row r="841" spans="1:13" ht="24" customHeight="1" x14ac:dyDescent="0.4">
      <c r="A841" s="10">
        <v>837</v>
      </c>
      <c r="B841" s="3" t="s">
        <v>1188</v>
      </c>
      <c r="C841" s="5" t="s">
        <v>3680</v>
      </c>
      <c r="D841" s="5" t="s">
        <v>1189</v>
      </c>
      <c r="E841" s="3" t="s">
        <v>3468</v>
      </c>
      <c r="F841" s="7">
        <v>352.04</v>
      </c>
      <c r="G841" s="144">
        <v>25</v>
      </c>
      <c r="H841" s="7">
        <v>3.5</v>
      </c>
      <c r="I841" s="8">
        <f t="shared" si="52"/>
        <v>87.5</v>
      </c>
      <c r="J841" s="8">
        <f t="shared" si="53"/>
        <v>6.1250000000000009</v>
      </c>
      <c r="K841" s="24">
        <f t="shared" si="55"/>
        <v>93.63000000000001</v>
      </c>
      <c r="L841" s="24">
        <f t="shared" si="54"/>
        <v>445.67</v>
      </c>
      <c r="M841" s="171"/>
    </row>
    <row r="842" spans="1:13" ht="24" customHeight="1" x14ac:dyDescent="0.4">
      <c r="A842" s="10">
        <v>838</v>
      </c>
      <c r="B842" s="3" t="s">
        <v>1185</v>
      </c>
      <c r="C842" s="5" t="s">
        <v>1186</v>
      </c>
      <c r="D842" s="5" t="s">
        <v>1187</v>
      </c>
      <c r="E842" s="3" t="s">
        <v>18</v>
      </c>
      <c r="F842" s="7">
        <v>0</v>
      </c>
      <c r="G842" s="144">
        <v>12</v>
      </c>
      <c r="H842" s="7">
        <v>3.5</v>
      </c>
      <c r="I842" s="8">
        <f t="shared" si="52"/>
        <v>42</v>
      </c>
      <c r="J842" s="8">
        <f t="shared" si="53"/>
        <v>2.9400000000000004</v>
      </c>
      <c r="K842" s="24">
        <f t="shared" si="55"/>
        <v>44.94</v>
      </c>
      <c r="L842" s="24">
        <f t="shared" si="54"/>
        <v>44.94</v>
      </c>
      <c r="M842" s="171"/>
    </row>
    <row r="843" spans="1:13" ht="24" customHeight="1" x14ac:dyDescent="0.4">
      <c r="A843" s="10">
        <v>839</v>
      </c>
      <c r="B843" s="3" t="s">
        <v>1183</v>
      </c>
      <c r="C843" s="5" t="s">
        <v>3681</v>
      </c>
      <c r="D843" s="5" t="s">
        <v>1184</v>
      </c>
      <c r="E843" s="11" t="s">
        <v>3465</v>
      </c>
      <c r="F843" s="7">
        <v>131.08000000000001</v>
      </c>
      <c r="G843" s="144">
        <v>40</v>
      </c>
      <c r="H843" s="7">
        <v>3.5</v>
      </c>
      <c r="I843" s="8">
        <f t="shared" si="52"/>
        <v>140</v>
      </c>
      <c r="J843" s="8">
        <f t="shared" si="53"/>
        <v>9.8000000000000007</v>
      </c>
      <c r="K843" s="24">
        <f t="shared" si="55"/>
        <v>149.80000000000001</v>
      </c>
      <c r="L843" s="24">
        <f t="shared" si="54"/>
        <v>280.88</v>
      </c>
      <c r="M843" s="171"/>
    </row>
    <row r="844" spans="1:13" ht="24" customHeight="1" x14ac:dyDescent="0.4">
      <c r="A844" s="10">
        <v>840</v>
      </c>
      <c r="B844" s="3" t="s">
        <v>1182</v>
      </c>
      <c r="C844" s="5" t="s">
        <v>3085</v>
      </c>
      <c r="D844" s="5" t="s">
        <v>3086</v>
      </c>
      <c r="E844" s="3" t="s">
        <v>3465</v>
      </c>
      <c r="F844" s="7">
        <v>93.63</v>
      </c>
      <c r="G844" s="144">
        <v>31</v>
      </c>
      <c r="H844" s="7">
        <v>3.5</v>
      </c>
      <c r="I844" s="8">
        <f t="shared" si="52"/>
        <v>108.5</v>
      </c>
      <c r="J844" s="8">
        <f t="shared" si="53"/>
        <v>7.5950000000000006</v>
      </c>
      <c r="K844" s="24">
        <f t="shared" si="55"/>
        <v>116.10000000000001</v>
      </c>
      <c r="L844" s="24">
        <f t="shared" si="54"/>
        <v>209.73000000000002</v>
      </c>
      <c r="M844" s="171"/>
    </row>
    <row r="845" spans="1:13" ht="24" customHeight="1" x14ac:dyDescent="0.4">
      <c r="A845" s="10">
        <v>841</v>
      </c>
      <c r="B845" s="3" t="s">
        <v>1180</v>
      </c>
      <c r="C845" s="5" t="s">
        <v>3682</v>
      </c>
      <c r="D845" s="5" t="s">
        <v>1181</v>
      </c>
      <c r="E845" s="3" t="s">
        <v>3464</v>
      </c>
      <c r="F845" s="7">
        <v>2149.64</v>
      </c>
      <c r="G845" s="144">
        <v>82</v>
      </c>
      <c r="H845" s="7">
        <v>3.5</v>
      </c>
      <c r="I845" s="8">
        <f t="shared" si="52"/>
        <v>287</v>
      </c>
      <c r="J845" s="8">
        <f t="shared" si="53"/>
        <v>20.090000000000003</v>
      </c>
      <c r="K845" s="24">
        <f t="shared" si="55"/>
        <v>307.08999999999997</v>
      </c>
      <c r="L845" s="24">
        <f t="shared" si="54"/>
        <v>2456.73</v>
      </c>
      <c r="M845" s="171"/>
    </row>
    <row r="846" spans="1:13" ht="24" customHeight="1" x14ac:dyDescent="0.4">
      <c r="A846" s="10">
        <v>842</v>
      </c>
      <c r="B846" s="3" t="s">
        <v>1213</v>
      </c>
      <c r="C846" s="5" t="s">
        <v>1214</v>
      </c>
      <c r="D846" s="5" t="s">
        <v>1215</v>
      </c>
      <c r="E846" s="3" t="s">
        <v>3073</v>
      </c>
      <c r="F846" s="7">
        <v>232.2</v>
      </c>
      <c r="G846" s="144">
        <v>0</v>
      </c>
      <c r="H846" s="7">
        <v>3.5</v>
      </c>
      <c r="I846" s="8">
        <f t="shared" si="52"/>
        <v>0</v>
      </c>
      <c r="J846" s="8">
        <f t="shared" si="53"/>
        <v>0</v>
      </c>
      <c r="K846" s="24">
        <f t="shared" si="55"/>
        <v>0</v>
      </c>
      <c r="L846" s="24">
        <f t="shared" si="54"/>
        <v>232.2</v>
      </c>
      <c r="M846" s="171"/>
    </row>
    <row r="847" spans="1:13" ht="24" customHeight="1" x14ac:dyDescent="0.4">
      <c r="A847" s="10">
        <v>843</v>
      </c>
      <c r="B847" s="3" t="s">
        <v>1216</v>
      </c>
      <c r="C847" s="5" t="s">
        <v>1214</v>
      </c>
      <c r="D847" s="5" t="s">
        <v>1217</v>
      </c>
      <c r="E847" s="3" t="s">
        <v>3464</v>
      </c>
      <c r="F847" s="7">
        <v>1239.6099999999999</v>
      </c>
      <c r="G847" s="144">
        <v>12</v>
      </c>
      <c r="H847" s="7">
        <v>3.5</v>
      </c>
      <c r="I847" s="8">
        <f t="shared" si="52"/>
        <v>42</v>
      </c>
      <c r="J847" s="8">
        <f t="shared" si="53"/>
        <v>2.9400000000000004</v>
      </c>
      <c r="K847" s="24">
        <f t="shared" si="55"/>
        <v>44.94</v>
      </c>
      <c r="L847" s="24">
        <f t="shared" si="54"/>
        <v>1284.55</v>
      </c>
      <c r="M847" s="171"/>
    </row>
    <row r="848" spans="1:13" ht="24" customHeight="1" x14ac:dyDescent="0.4">
      <c r="A848" s="10">
        <v>844</v>
      </c>
      <c r="B848" s="3" t="s">
        <v>1177</v>
      </c>
      <c r="C848" s="5" t="s">
        <v>3683</v>
      </c>
      <c r="D848" s="5" t="s">
        <v>1178</v>
      </c>
      <c r="E848" s="3" t="s">
        <v>18</v>
      </c>
      <c r="F848" s="7">
        <v>0</v>
      </c>
      <c r="G848" s="144">
        <v>23</v>
      </c>
      <c r="H848" s="7">
        <v>3.5</v>
      </c>
      <c r="I848" s="8">
        <f t="shared" si="52"/>
        <v>80.5</v>
      </c>
      <c r="J848" s="8">
        <f t="shared" si="53"/>
        <v>5.6350000000000007</v>
      </c>
      <c r="K848" s="24">
        <f t="shared" si="55"/>
        <v>86.14</v>
      </c>
      <c r="L848" s="24">
        <f t="shared" si="54"/>
        <v>86.14</v>
      </c>
      <c r="M848" s="171"/>
    </row>
    <row r="849" spans="1:13" ht="24" customHeight="1" x14ac:dyDescent="0.4">
      <c r="A849" s="10">
        <v>845</v>
      </c>
      <c r="B849" s="3" t="s">
        <v>1218</v>
      </c>
      <c r="C849" s="5" t="s">
        <v>3684</v>
      </c>
      <c r="D849" s="5" t="s">
        <v>1219</v>
      </c>
      <c r="E849" s="3" t="s">
        <v>3761</v>
      </c>
      <c r="F849" s="7">
        <v>1127.26</v>
      </c>
      <c r="G849" s="144">
        <v>49</v>
      </c>
      <c r="H849" s="7">
        <v>3.5</v>
      </c>
      <c r="I849" s="8">
        <f t="shared" si="52"/>
        <v>171.5</v>
      </c>
      <c r="J849" s="8">
        <f t="shared" si="53"/>
        <v>12.005000000000001</v>
      </c>
      <c r="K849" s="24">
        <f t="shared" si="55"/>
        <v>183.51</v>
      </c>
      <c r="L849" s="24">
        <f t="shared" si="54"/>
        <v>1310.77</v>
      </c>
      <c r="M849" s="171"/>
    </row>
    <row r="850" spans="1:13" ht="24" customHeight="1" x14ac:dyDescent="0.4">
      <c r="A850" s="10">
        <v>846</v>
      </c>
      <c r="B850" s="3" t="s">
        <v>1179</v>
      </c>
      <c r="C850" s="5" t="s">
        <v>3685</v>
      </c>
      <c r="D850" s="5" t="s">
        <v>3686</v>
      </c>
      <c r="E850" s="3" t="s">
        <v>18</v>
      </c>
      <c r="F850" s="7">
        <v>0</v>
      </c>
      <c r="G850" s="144">
        <v>75</v>
      </c>
      <c r="H850" s="7">
        <v>3.5</v>
      </c>
      <c r="I850" s="8">
        <f t="shared" si="52"/>
        <v>262.5</v>
      </c>
      <c r="J850" s="8">
        <f t="shared" si="53"/>
        <v>18.375</v>
      </c>
      <c r="K850" s="24">
        <f t="shared" si="55"/>
        <v>280.88</v>
      </c>
      <c r="L850" s="24">
        <f t="shared" si="54"/>
        <v>280.88</v>
      </c>
      <c r="M850" s="171"/>
    </row>
    <row r="851" spans="1:13" ht="24" customHeight="1" x14ac:dyDescent="0.4">
      <c r="A851" s="10">
        <v>847</v>
      </c>
      <c r="B851" s="3" t="s">
        <v>1173</v>
      </c>
      <c r="C851" s="5" t="s">
        <v>3687</v>
      </c>
      <c r="D851" s="5" t="s">
        <v>1174</v>
      </c>
      <c r="E851" s="3" t="s">
        <v>18</v>
      </c>
      <c r="F851" s="7">
        <v>0</v>
      </c>
      <c r="G851" s="144">
        <v>8</v>
      </c>
      <c r="H851" s="7">
        <v>3.5</v>
      </c>
      <c r="I851" s="8">
        <f t="shared" si="52"/>
        <v>28</v>
      </c>
      <c r="J851" s="8">
        <f t="shared" si="53"/>
        <v>1.9600000000000002</v>
      </c>
      <c r="K851" s="24">
        <f t="shared" si="55"/>
        <v>29.96</v>
      </c>
      <c r="L851" s="24">
        <f t="shared" si="54"/>
        <v>29.96</v>
      </c>
      <c r="M851" s="171"/>
    </row>
    <row r="852" spans="1:13" ht="24" customHeight="1" x14ac:dyDescent="0.4">
      <c r="A852" s="10">
        <v>848</v>
      </c>
      <c r="B852" s="3" t="s">
        <v>1170</v>
      </c>
      <c r="C852" s="5" t="s">
        <v>1171</v>
      </c>
      <c r="D852" s="5" t="s">
        <v>1172</v>
      </c>
      <c r="E852" s="3" t="s">
        <v>3464</v>
      </c>
      <c r="F852" s="7">
        <v>284.64</v>
      </c>
      <c r="G852" s="144">
        <v>7</v>
      </c>
      <c r="H852" s="7">
        <v>3.5</v>
      </c>
      <c r="I852" s="8">
        <f t="shared" si="52"/>
        <v>24.5</v>
      </c>
      <c r="J852" s="8">
        <f t="shared" si="53"/>
        <v>1.7150000000000001</v>
      </c>
      <c r="K852" s="24">
        <f t="shared" si="55"/>
        <v>26.220000000000002</v>
      </c>
      <c r="L852" s="24">
        <f t="shared" si="54"/>
        <v>310.86</v>
      </c>
      <c r="M852" s="171"/>
    </row>
    <row r="853" spans="1:13" ht="24" customHeight="1" x14ac:dyDescent="0.4">
      <c r="A853" s="10">
        <v>849</v>
      </c>
      <c r="B853" s="3" t="s">
        <v>788</v>
      </c>
      <c r="C853" s="5" t="s">
        <v>2190</v>
      </c>
      <c r="D853" s="5" t="s">
        <v>2291</v>
      </c>
      <c r="E853" s="3" t="s">
        <v>3464</v>
      </c>
      <c r="F853" s="7">
        <v>880.09</v>
      </c>
      <c r="G853" s="144">
        <v>12</v>
      </c>
      <c r="H853" s="7">
        <v>3.5</v>
      </c>
      <c r="I853" s="8">
        <f t="shared" si="52"/>
        <v>42</v>
      </c>
      <c r="J853" s="8">
        <f t="shared" si="53"/>
        <v>2.9400000000000004</v>
      </c>
      <c r="K853" s="24">
        <f t="shared" si="55"/>
        <v>44.94</v>
      </c>
      <c r="L853" s="24">
        <f t="shared" si="54"/>
        <v>925.03</v>
      </c>
      <c r="M853" s="171"/>
    </row>
    <row r="854" spans="1:13" ht="24" customHeight="1" x14ac:dyDescent="0.4">
      <c r="A854" s="10">
        <v>850</v>
      </c>
      <c r="B854" s="3" t="s">
        <v>784</v>
      </c>
      <c r="C854" s="5" t="s">
        <v>785</v>
      </c>
      <c r="D854" s="5" t="s">
        <v>3688</v>
      </c>
      <c r="E854" s="3" t="s">
        <v>3465</v>
      </c>
      <c r="F854" s="7">
        <v>3.75</v>
      </c>
      <c r="G854" s="144">
        <v>1</v>
      </c>
      <c r="H854" s="7">
        <v>3.5</v>
      </c>
      <c r="I854" s="8">
        <f t="shared" si="52"/>
        <v>3.5</v>
      </c>
      <c r="J854" s="8">
        <f t="shared" si="53"/>
        <v>0.24500000000000002</v>
      </c>
      <c r="K854" s="24">
        <f t="shared" si="55"/>
        <v>3.75</v>
      </c>
      <c r="L854" s="24">
        <f t="shared" si="54"/>
        <v>7.5</v>
      </c>
      <c r="M854" s="171"/>
    </row>
    <row r="855" spans="1:13" ht="24" customHeight="1" x14ac:dyDescent="0.4">
      <c r="A855" s="10">
        <v>851</v>
      </c>
      <c r="B855" s="147" t="s">
        <v>794</v>
      </c>
      <c r="C855" s="5" t="s">
        <v>3689</v>
      </c>
      <c r="D855" s="5" t="s">
        <v>795</v>
      </c>
      <c r="E855" s="3" t="s">
        <v>3465</v>
      </c>
      <c r="F855" s="7">
        <v>74.900000000000006</v>
      </c>
      <c r="G855" s="144">
        <v>22</v>
      </c>
      <c r="H855" s="7">
        <v>3.5</v>
      </c>
      <c r="I855" s="8">
        <f t="shared" si="52"/>
        <v>77</v>
      </c>
      <c r="J855" s="8">
        <f t="shared" si="53"/>
        <v>5.3900000000000006</v>
      </c>
      <c r="K855" s="24">
        <f t="shared" si="55"/>
        <v>82.39</v>
      </c>
      <c r="L855" s="24">
        <f t="shared" si="54"/>
        <v>157.29000000000002</v>
      </c>
      <c r="M855" s="171"/>
    </row>
    <row r="856" spans="1:13" ht="24" customHeight="1" x14ac:dyDescent="0.4">
      <c r="A856" s="10">
        <v>852</v>
      </c>
      <c r="B856" s="26" t="s">
        <v>791</v>
      </c>
      <c r="C856" s="5" t="s">
        <v>792</v>
      </c>
      <c r="D856" s="5" t="s">
        <v>793</v>
      </c>
      <c r="E856" s="11" t="s">
        <v>3464</v>
      </c>
      <c r="F856" s="7">
        <v>202.24</v>
      </c>
      <c r="G856" s="144">
        <v>8</v>
      </c>
      <c r="H856" s="7">
        <v>3.5</v>
      </c>
      <c r="I856" s="8">
        <f t="shared" si="52"/>
        <v>28</v>
      </c>
      <c r="J856" s="8">
        <f t="shared" si="53"/>
        <v>1.9600000000000002</v>
      </c>
      <c r="K856" s="24">
        <f t="shared" si="55"/>
        <v>29.96</v>
      </c>
      <c r="L856" s="24">
        <f t="shared" si="54"/>
        <v>232.20000000000002</v>
      </c>
      <c r="M856" s="171"/>
    </row>
    <row r="857" spans="1:13" ht="24" customHeight="1" x14ac:dyDescent="0.4">
      <c r="A857" s="10">
        <v>853</v>
      </c>
      <c r="B857" s="3" t="s">
        <v>1100</v>
      </c>
      <c r="C857" s="5" t="s">
        <v>3690</v>
      </c>
      <c r="D857" s="5" t="s">
        <v>1101</v>
      </c>
      <c r="E857" s="3" t="s">
        <v>3067</v>
      </c>
      <c r="F857" s="7">
        <v>11.25</v>
      </c>
      <c r="G857" s="144">
        <v>1</v>
      </c>
      <c r="H857" s="7">
        <v>3.5</v>
      </c>
      <c r="I857" s="8">
        <f t="shared" si="52"/>
        <v>3.5</v>
      </c>
      <c r="J857" s="8">
        <f t="shared" si="53"/>
        <v>0.24500000000000002</v>
      </c>
      <c r="K857" s="24">
        <f t="shared" si="55"/>
        <v>3.75</v>
      </c>
      <c r="L857" s="24">
        <f t="shared" si="54"/>
        <v>15</v>
      </c>
      <c r="M857" s="171"/>
    </row>
    <row r="858" spans="1:13" ht="24" customHeight="1" x14ac:dyDescent="0.4">
      <c r="A858" s="10">
        <v>854</v>
      </c>
      <c r="B858" s="3" t="s">
        <v>886</v>
      </c>
      <c r="C858" s="5" t="s">
        <v>887</v>
      </c>
      <c r="D858" s="5" t="s">
        <v>888</v>
      </c>
      <c r="E858" s="3" t="s">
        <v>18</v>
      </c>
      <c r="F858" s="7">
        <v>0</v>
      </c>
      <c r="G858" s="144">
        <v>39</v>
      </c>
      <c r="H858" s="7">
        <v>3.5</v>
      </c>
      <c r="I858" s="8">
        <f t="shared" si="52"/>
        <v>136.5</v>
      </c>
      <c r="J858" s="8">
        <f t="shared" si="53"/>
        <v>9.5550000000000015</v>
      </c>
      <c r="K858" s="24">
        <f t="shared" si="55"/>
        <v>146.06</v>
      </c>
      <c r="L858" s="24">
        <f t="shared" si="54"/>
        <v>146.06</v>
      </c>
      <c r="M858" s="171"/>
    </row>
    <row r="859" spans="1:13" ht="24" customHeight="1" x14ac:dyDescent="0.4">
      <c r="A859" s="10">
        <v>855</v>
      </c>
      <c r="B859" s="3" t="s">
        <v>786</v>
      </c>
      <c r="C859" s="5" t="s">
        <v>3691</v>
      </c>
      <c r="D859" s="5" t="s">
        <v>787</v>
      </c>
      <c r="E859" s="3" t="s">
        <v>3465</v>
      </c>
      <c r="F859" s="7">
        <v>119.84</v>
      </c>
      <c r="G859" s="144">
        <v>33</v>
      </c>
      <c r="H859" s="7">
        <v>3.5</v>
      </c>
      <c r="I859" s="8">
        <f t="shared" si="52"/>
        <v>115.5</v>
      </c>
      <c r="J859" s="8">
        <f t="shared" si="53"/>
        <v>8.0850000000000009</v>
      </c>
      <c r="K859" s="24">
        <f t="shared" si="55"/>
        <v>123.59</v>
      </c>
      <c r="L859" s="24">
        <f t="shared" si="54"/>
        <v>243.43</v>
      </c>
      <c r="M859" s="171"/>
    </row>
    <row r="860" spans="1:13" ht="24" customHeight="1" x14ac:dyDescent="0.4">
      <c r="A860" s="10">
        <v>856</v>
      </c>
      <c r="B860" s="3" t="s">
        <v>1098</v>
      </c>
      <c r="C860" s="5" t="s">
        <v>3692</v>
      </c>
      <c r="D860" s="5" t="s">
        <v>1099</v>
      </c>
      <c r="E860" s="11" t="s">
        <v>3465</v>
      </c>
      <c r="F860" s="7">
        <v>11.24</v>
      </c>
      <c r="G860" s="144">
        <v>4</v>
      </c>
      <c r="H860" s="7">
        <v>3.5</v>
      </c>
      <c r="I860" s="8">
        <f t="shared" si="52"/>
        <v>14</v>
      </c>
      <c r="J860" s="8">
        <f t="shared" si="53"/>
        <v>0.98000000000000009</v>
      </c>
      <c r="K860" s="24">
        <f t="shared" si="55"/>
        <v>14.98</v>
      </c>
      <c r="L860" s="24">
        <f t="shared" si="54"/>
        <v>26.22</v>
      </c>
      <c r="M860" s="171"/>
    </row>
    <row r="861" spans="1:13" ht="24" customHeight="1" x14ac:dyDescent="0.4">
      <c r="A861" s="10">
        <v>857</v>
      </c>
      <c r="B861" s="3" t="s">
        <v>1096</v>
      </c>
      <c r="C861" s="5" t="s">
        <v>3693</v>
      </c>
      <c r="D861" s="5" t="s">
        <v>1097</v>
      </c>
      <c r="E861" s="11" t="s">
        <v>18</v>
      </c>
      <c r="F861" s="7">
        <v>0</v>
      </c>
      <c r="G861" s="144">
        <v>13</v>
      </c>
      <c r="H861" s="7">
        <v>3.5</v>
      </c>
      <c r="I861" s="8">
        <f t="shared" si="52"/>
        <v>45.5</v>
      </c>
      <c r="J861" s="8">
        <f t="shared" si="53"/>
        <v>3.1850000000000005</v>
      </c>
      <c r="K861" s="24">
        <f t="shared" si="55"/>
        <v>48.69</v>
      </c>
      <c r="L861" s="24">
        <f t="shared" si="54"/>
        <v>48.69</v>
      </c>
      <c r="M861" s="171"/>
    </row>
    <row r="862" spans="1:13" ht="24" customHeight="1" x14ac:dyDescent="0.4">
      <c r="A862" s="10">
        <v>858</v>
      </c>
      <c r="B862" s="3" t="s">
        <v>1094</v>
      </c>
      <c r="C862" s="5" t="s">
        <v>3693</v>
      </c>
      <c r="D862" s="5" t="s">
        <v>1095</v>
      </c>
      <c r="E862" s="3" t="s">
        <v>18</v>
      </c>
      <c r="F862" s="7">
        <v>0</v>
      </c>
      <c r="G862" s="144">
        <v>48</v>
      </c>
      <c r="H862" s="7">
        <v>3.5</v>
      </c>
      <c r="I862" s="8">
        <f t="shared" si="52"/>
        <v>168</v>
      </c>
      <c r="J862" s="8">
        <f t="shared" si="53"/>
        <v>11.760000000000002</v>
      </c>
      <c r="K862" s="24">
        <f t="shared" si="55"/>
        <v>179.76</v>
      </c>
      <c r="L862" s="24">
        <f t="shared" si="54"/>
        <v>179.76</v>
      </c>
      <c r="M862" s="171"/>
    </row>
    <row r="863" spans="1:13" ht="24" customHeight="1" x14ac:dyDescent="0.4">
      <c r="A863" s="10">
        <v>859</v>
      </c>
      <c r="B863" s="3" t="s">
        <v>2479</v>
      </c>
      <c r="C863" s="5" t="s">
        <v>3694</v>
      </c>
      <c r="D863" s="5" t="s">
        <v>2826</v>
      </c>
      <c r="E863" s="3" t="s">
        <v>3471</v>
      </c>
      <c r="F863" s="7">
        <v>119.84</v>
      </c>
      <c r="G863" s="144">
        <v>22</v>
      </c>
      <c r="H863" s="7">
        <v>3.5</v>
      </c>
      <c r="I863" s="8">
        <f t="shared" si="52"/>
        <v>77</v>
      </c>
      <c r="J863" s="8">
        <f t="shared" si="53"/>
        <v>5.3900000000000006</v>
      </c>
      <c r="K863" s="24">
        <f t="shared" si="55"/>
        <v>82.39</v>
      </c>
      <c r="L863" s="24">
        <f t="shared" si="54"/>
        <v>202.23000000000002</v>
      </c>
      <c r="M863" s="171"/>
    </row>
    <row r="864" spans="1:13" ht="24" customHeight="1" x14ac:dyDescent="0.4">
      <c r="A864" s="10">
        <v>860</v>
      </c>
      <c r="B864" s="3" t="s">
        <v>1102</v>
      </c>
      <c r="C864" s="5" t="s">
        <v>3695</v>
      </c>
      <c r="D864" s="5" t="s">
        <v>1103</v>
      </c>
      <c r="E864" s="3" t="s">
        <v>3761</v>
      </c>
      <c r="F864" s="7">
        <v>138.58000000000001</v>
      </c>
      <c r="G864" s="144">
        <v>11</v>
      </c>
      <c r="H864" s="7">
        <v>3.5</v>
      </c>
      <c r="I864" s="8">
        <f t="shared" si="52"/>
        <v>38.5</v>
      </c>
      <c r="J864" s="8">
        <f t="shared" si="53"/>
        <v>2.6950000000000003</v>
      </c>
      <c r="K864" s="24">
        <f t="shared" si="55"/>
        <v>41.199999999999996</v>
      </c>
      <c r="L864" s="24">
        <f t="shared" si="54"/>
        <v>179.78</v>
      </c>
      <c r="M864" s="171"/>
    </row>
    <row r="865" spans="1:13" ht="24" customHeight="1" x14ac:dyDescent="0.4">
      <c r="A865" s="10">
        <v>861</v>
      </c>
      <c r="B865" s="3" t="s">
        <v>1093</v>
      </c>
      <c r="C865" s="5" t="s">
        <v>3696</v>
      </c>
      <c r="D865" s="5" t="s">
        <v>2298</v>
      </c>
      <c r="E865" s="3" t="s">
        <v>18</v>
      </c>
      <c r="F865" s="7">
        <v>0</v>
      </c>
      <c r="G865" s="144">
        <v>92</v>
      </c>
      <c r="H865" s="7">
        <v>3.5</v>
      </c>
      <c r="I865" s="8">
        <f t="shared" si="52"/>
        <v>322</v>
      </c>
      <c r="J865" s="8">
        <f t="shared" si="53"/>
        <v>22.540000000000003</v>
      </c>
      <c r="K865" s="24">
        <f t="shared" si="55"/>
        <v>344.54</v>
      </c>
      <c r="L865" s="24">
        <f t="shared" si="54"/>
        <v>344.54</v>
      </c>
      <c r="M865" s="171"/>
    </row>
    <row r="866" spans="1:13" ht="24" customHeight="1" x14ac:dyDescent="0.4">
      <c r="A866" s="10">
        <v>862</v>
      </c>
      <c r="B866" s="3" t="s">
        <v>1104</v>
      </c>
      <c r="C866" s="5" t="s">
        <v>3697</v>
      </c>
      <c r="D866" s="5" t="s">
        <v>1105</v>
      </c>
      <c r="E866" s="3" t="s">
        <v>3464</v>
      </c>
      <c r="F866" s="7">
        <v>438.18</v>
      </c>
      <c r="G866" s="144">
        <v>18</v>
      </c>
      <c r="H866" s="7">
        <v>3.5</v>
      </c>
      <c r="I866" s="8">
        <f t="shared" si="52"/>
        <v>63</v>
      </c>
      <c r="J866" s="8">
        <f t="shared" si="53"/>
        <v>4.41</v>
      </c>
      <c r="K866" s="24">
        <f t="shared" si="55"/>
        <v>67.41</v>
      </c>
      <c r="L866" s="24">
        <f t="shared" si="54"/>
        <v>505.59000000000003</v>
      </c>
      <c r="M866" s="171"/>
    </row>
    <row r="867" spans="1:13" ht="24" customHeight="1" x14ac:dyDescent="0.4">
      <c r="A867" s="10">
        <v>863</v>
      </c>
      <c r="B867" s="3" t="s">
        <v>1091</v>
      </c>
      <c r="C867" s="5" t="s">
        <v>1060</v>
      </c>
      <c r="D867" s="5" t="s">
        <v>1092</v>
      </c>
      <c r="E867" s="3" t="s">
        <v>18</v>
      </c>
      <c r="F867" s="7">
        <v>0</v>
      </c>
      <c r="G867" s="144">
        <v>11</v>
      </c>
      <c r="H867" s="7">
        <v>3.5</v>
      </c>
      <c r="I867" s="8">
        <f t="shared" si="52"/>
        <v>38.5</v>
      </c>
      <c r="J867" s="8">
        <f t="shared" si="53"/>
        <v>2.6950000000000003</v>
      </c>
      <c r="K867" s="24">
        <f t="shared" si="55"/>
        <v>41.199999999999996</v>
      </c>
      <c r="L867" s="24">
        <f t="shared" si="54"/>
        <v>41.199999999999996</v>
      </c>
      <c r="M867" s="171"/>
    </row>
    <row r="868" spans="1:13" ht="24" customHeight="1" x14ac:dyDescent="0.4">
      <c r="A868" s="10">
        <v>864</v>
      </c>
      <c r="B868" s="3" t="s">
        <v>1106</v>
      </c>
      <c r="C868" s="5" t="s">
        <v>3697</v>
      </c>
      <c r="D868" s="5" t="s">
        <v>1107</v>
      </c>
      <c r="E868" s="3" t="s">
        <v>3464</v>
      </c>
      <c r="F868" s="7">
        <v>273.41000000000003</v>
      </c>
      <c r="G868" s="144">
        <v>9</v>
      </c>
      <c r="H868" s="7">
        <v>3.5</v>
      </c>
      <c r="I868" s="8">
        <f t="shared" si="52"/>
        <v>31.5</v>
      </c>
      <c r="J868" s="8">
        <f t="shared" si="53"/>
        <v>2.2050000000000001</v>
      </c>
      <c r="K868" s="24">
        <f t="shared" si="55"/>
        <v>33.71</v>
      </c>
      <c r="L868" s="24">
        <f t="shared" si="54"/>
        <v>307.12</v>
      </c>
      <c r="M868" s="171"/>
    </row>
    <row r="869" spans="1:13" ht="24" customHeight="1" x14ac:dyDescent="0.4">
      <c r="A869" s="10">
        <v>865</v>
      </c>
      <c r="B869" s="3" t="s">
        <v>1089</v>
      </c>
      <c r="C869" s="5" t="s">
        <v>3698</v>
      </c>
      <c r="D869" s="5" t="s">
        <v>1090</v>
      </c>
      <c r="E869" s="3" t="s">
        <v>3465</v>
      </c>
      <c r="F869" s="7">
        <v>101.12</v>
      </c>
      <c r="G869" s="144">
        <v>8</v>
      </c>
      <c r="H869" s="7">
        <v>3.5</v>
      </c>
      <c r="I869" s="8">
        <f t="shared" si="52"/>
        <v>28</v>
      </c>
      <c r="J869" s="8">
        <f t="shared" si="53"/>
        <v>1.9600000000000002</v>
      </c>
      <c r="K869" s="24">
        <f t="shared" si="55"/>
        <v>29.96</v>
      </c>
      <c r="L869" s="24">
        <f t="shared" si="54"/>
        <v>131.08000000000001</v>
      </c>
      <c r="M869" s="171"/>
    </row>
    <row r="870" spans="1:13" ht="24" customHeight="1" x14ac:dyDescent="0.4">
      <c r="A870" s="10">
        <v>866</v>
      </c>
      <c r="B870" s="3" t="s">
        <v>1087</v>
      </c>
      <c r="C870" s="5" t="s">
        <v>3698</v>
      </c>
      <c r="D870" s="5" t="s">
        <v>1088</v>
      </c>
      <c r="E870" s="3" t="s">
        <v>3465</v>
      </c>
      <c r="F870" s="7">
        <v>41.2</v>
      </c>
      <c r="G870" s="144">
        <v>12</v>
      </c>
      <c r="H870" s="7">
        <v>3.5</v>
      </c>
      <c r="I870" s="8">
        <f t="shared" si="52"/>
        <v>42</v>
      </c>
      <c r="J870" s="8">
        <f t="shared" si="53"/>
        <v>2.9400000000000004</v>
      </c>
      <c r="K870" s="24">
        <f t="shared" si="55"/>
        <v>44.94</v>
      </c>
      <c r="L870" s="24">
        <f t="shared" si="54"/>
        <v>86.14</v>
      </c>
      <c r="M870" s="171"/>
    </row>
    <row r="871" spans="1:13" ht="24" customHeight="1" x14ac:dyDescent="0.4">
      <c r="A871" s="10">
        <v>867</v>
      </c>
      <c r="B871" s="3" t="s">
        <v>1085</v>
      </c>
      <c r="C871" s="5" t="s">
        <v>3699</v>
      </c>
      <c r="D871" s="5" t="s">
        <v>1086</v>
      </c>
      <c r="E871" s="3" t="s">
        <v>3465</v>
      </c>
      <c r="F871" s="7">
        <v>63.67</v>
      </c>
      <c r="G871" s="144">
        <v>22</v>
      </c>
      <c r="H871" s="7">
        <v>3.5</v>
      </c>
      <c r="I871" s="8">
        <f t="shared" si="52"/>
        <v>77</v>
      </c>
      <c r="J871" s="8">
        <f t="shared" si="53"/>
        <v>5.3900000000000006</v>
      </c>
      <c r="K871" s="24">
        <f t="shared" si="55"/>
        <v>82.39</v>
      </c>
      <c r="L871" s="24">
        <f t="shared" si="54"/>
        <v>146.06</v>
      </c>
      <c r="M871" s="171"/>
    </row>
    <row r="872" spans="1:13" ht="24" customHeight="1" x14ac:dyDescent="0.4">
      <c r="A872" s="10">
        <v>868</v>
      </c>
      <c r="B872" s="3" t="s">
        <v>1083</v>
      </c>
      <c r="C872" s="5" t="s">
        <v>3700</v>
      </c>
      <c r="D872" s="5" t="s">
        <v>1084</v>
      </c>
      <c r="E872" s="3" t="s">
        <v>3465</v>
      </c>
      <c r="F872" s="7">
        <v>11.24</v>
      </c>
      <c r="G872" s="144">
        <v>3</v>
      </c>
      <c r="H872" s="7">
        <v>3.5</v>
      </c>
      <c r="I872" s="8">
        <f t="shared" si="52"/>
        <v>10.5</v>
      </c>
      <c r="J872" s="8">
        <f t="shared" si="53"/>
        <v>0.7350000000000001</v>
      </c>
      <c r="K872" s="24">
        <f t="shared" si="55"/>
        <v>11.24</v>
      </c>
      <c r="L872" s="24">
        <f t="shared" si="54"/>
        <v>22.48</v>
      </c>
      <c r="M872" s="171"/>
    </row>
    <row r="873" spans="1:13" ht="24" customHeight="1" x14ac:dyDescent="0.4">
      <c r="A873" s="10">
        <v>869</v>
      </c>
      <c r="B873" s="147" t="s">
        <v>1081</v>
      </c>
      <c r="C873" s="5" t="s">
        <v>3701</v>
      </c>
      <c r="D873" s="5" t="s">
        <v>1082</v>
      </c>
      <c r="E873" s="3" t="s">
        <v>3465</v>
      </c>
      <c r="F873" s="7">
        <v>26.22</v>
      </c>
      <c r="G873" s="144">
        <v>10</v>
      </c>
      <c r="H873" s="7">
        <v>3.5</v>
      </c>
      <c r="I873" s="8">
        <f t="shared" si="52"/>
        <v>35</v>
      </c>
      <c r="J873" s="8">
        <f t="shared" si="53"/>
        <v>2.4500000000000002</v>
      </c>
      <c r="K873" s="24">
        <f t="shared" si="55"/>
        <v>37.450000000000003</v>
      </c>
      <c r="L873" s="24">
        <f t="shared" si="54"/>
        <v>63.67</v>
      </c>
      <c r="M873" s="171"/>
    </row>
    <row r="874" spans="1:13" ht="24" customHeight="1" x14ac:dyDescent="0.4">
      <c r="A874" s="10">
        <v>870</v>
      </c>
      <c r="B874" s="26" t="s">
        <v>1108</v>
      </c>
      <c r="C874" s="5" t="s">
        <v>3702</v>
      </c>
      <c r="D874" s="5" t="s">
        <v>1109</v>
      </c>
      <c r="E874" s="3" t="s">
        <v>3468</v>
      </c>
      <c r="F874" s="7">
        <v>700.33</v>
      </c>
      <c r="G874" s="144">
        <v>52</v>
      </c>
      <c r="H874" s="7">
        <v>3.5</v>
      </c>
      <c r="I874" s="8">
        <f t="shared" si="52"/>
        <v>182</v>
      </c>
      <c r="J874" s="8">
        <f t="shared" si="53"/>
        <v>12.740000000000002</v>
      </c>
      <c r="K874" s="24">
        <f t="shared" si="55"/>
        <v>194.74</v>
      </c>
      <c r="L874" s="24">
        <f t="shared" si="54"/>
        <v>895.07</v>
      </c>
      <c r="M874" s="171"/>
    </row>
    <row r="875" spans="1:13" ht="24" customHeight="1" x14ac:dyDescent="0.4">
      <c r="A875" s="10">
        <v>871</v>
      </c>
      <c r="B875" s="3" t="s">
        <v>1079</v>
      </c>
      <c r="C875" s="5" t="s">
        <v>3703</v>
      </c>
      <c r="D875" s="5" t="s">
        <v>1080</v>
      </c>
      <c r="E875" s="3" t="s">
        <v>18</v>
      </c>
      <c r="F875" s="7">
        <v>0</v>
      </c>
      <c r="G875" s="144">
        <v>3</v>
      </c>
      <c r="H875" s="7">
        <v>3.5</v>
      </c>
      <c r="I875" s="8">
        <f t="shared" si="52"/>
        <v>10.5</v>
      </c>
      <c r="J875" s="8">
        <f t="shared" si="53"/>
        <v>0.7350000000000001</v>
      </c>
      <c r="K875" s="24">
        <f t="shared" si="55"/>
        <v>11.24</v>
      </c>
      <c r="L875" s="24">
        <f t="shared" si="54"/>
        <v>11.24</v>
      </c>
      <c r="M875" s="171"/>
    </row>
    <row r="876" spans="1:13" ht="24" customHeight="1" x14ac:dyDescent="0.4">
      <c r="A876" s="10">
        <v>872</v>
      </c>
      <c r="B876" s="3" t="s">
        <v>1110</v>
      </c>
      <c r="C876" s="5" t="s">
        <v>3704</v>
      </c>
      <c r="D876" s="5" t="s">
        <v>1111</v>
      </c>
      <c r="E876" s="3" t="s">
        <v>3465</v>
      </c>
      <c r="F876" s="7">
        <v>37.450000000000003</v>
      </c>
      <c r="G876" s="144">
        <v>10</v>
      </c>
      <c r="H876" s="7">
        <v>3.5</v>
      </c>
      <c r="I876" s="8">
        <f t="shared" si="52"/>
        <v>35</v>
      </c>
      <c r="J876" s="8">
        <f t="shared" si="53"/>
        <v>2.4500000000000002</v>
      </c>
      <c r="K876" s="24">
        <f t="shared" si="55"/>
        <v>37.450000000000003</v>
      </c>
      <c r="L876" s="24">
        <f t="shared" si="54"/>
        <v>74.900000000000006</v>
      </c>
      <c r="M876" s="171"/>
    </row>
    <row r="877" spans="1:13" ht="24" customHeight="1" x14ac:dyDescent="0.4">
      <c r="A877" s="10">
        <v>873</v>
      </c>
      <c r="B877" s="3" t="s">
        <v>1077</v>
      </c>
      <c r="C877" s="5" t="s">
        <v>3705</v>
      </c>
      <c r="D877" s="5" t="s">
        <v>1078</v>
      </c>
      <c r="E877" s="3" t="s">
        <v>18</v>
      </c>
      <c r="F877" s="7">
        <v>0</v>
      </c>
      <c r="G877" s="144">
        <v>14</v>
      </c>
      <c r="H877" s="7">
        <v>3.5</v>
      </c>
      <c r="I877" s="8">
        <f t="shared" si="52"/>
        <v>49</v>
      </c>
      <c r="J877" s="8">
        <f t="shared" si="53"/>
        <v>3.43</v>
      </c>
      <c r="K877" s="24">
        <f t="shared" si="55"/>
        <v>52.43</v>
      </c>
      <c r="L877" s="24">
        <f t="shared" si="54"/>
        <v>52.43</v>
      </c>
      <c r="M877" s="171"/>
    </row>
    <row r="878" spans="1:13" ht="24" customHeight="1" x14ac:dyDescent="0.4">
      <c r="A878" s="10">
        <v>874</v>
      </c>
      <c r="B878" s="3" t="s">
        <v>1112</v>
      </c>
      <c r="C878" s="5" t="s">
        <v>3706</v>
      </c>
      <c r="D878" s="5" t="s">
        <v>1113</v>
      </c>
      <c r="E878" s="3" t="s">
        <v>3471</v>
      </c>
      <c r="F878" s="7">
        <v>224.7</v>
      </c>
      <c r="G878" s="144">
        <v>39</v>
      </c>
      <c r="H878" s="7">
        <v>3.5</v>
      </c>
      <c r="I878" s="8">
        <f t="shared" si="52"/>
        <v>136.5</v>
      </c>
      <c r="J878" s="8">
        <f t="shared" si="53"/>
        <v>9.5550000000000015</v>
      </c>
      <c r="K878" s="24">
        <f t="shared" si="55"/>
        <v>146.06</v>
      </c>
      <c r="L878" s="24">
        <f t="shared" si="54"/>
        <v>370.76</v>
      </c>
      <c r="M878" s="171"/>
    </row>
    <row r="879" spans="1:13" ht="24" customHeight="1" x14ac:dyDescent="0.4">
      <c r="A879" s="10">
        <v>875</v>
      </c>
      <c r="B879" s="3" t="s">
        <v>1114</v>
      </c>
      <c r="C879" s="5" t="s">
        <v>3707</v>
      </c>
      <c r="D879" s="5" t="s">
        <v>1115</v>
      </c>
      <c r="E879" s="3" t="s">
        <v>3465</v>
      </c>
      <c r="F879" s="7">
        <v>48.69</v>
      </c>
      <c r="G879" s="144">
        <v>14</v>
      </c>
      <c r="H879" s="7">
        <v>3.5</v>
      </c>
      <c r="I879" s="8">
        <f t="shared" si="52"/>
        <v>49</v>
      </c>
      <c r="J879" s="8">
        <f t="shared" si="53"/>
        <v>3.43</v>
      </c>
      <c r="K879" s="24">
        <f t="shared" si="55"/>
        <v>52.43</v>
      </c>
      <c r="L879" s="24">
        <f t="shared" si="54"/>
        <v>101.12</v>
      </c>
      <c r="M879" s="171"/>
    </row>
    <row r="880" spans="1:13" ht="24" customHeight="1" x14ac:dyDescent="0.4">
      <c r="A880" s="10">
        <v>876</v>
      </c>
      <c r="B880" s="3" t="s">
        <v>1116</v>
      </c>
      <c r="C880" s="5" t="s">
        <v>1060</v>
      </c>
      <c r="D880" s="5" t="s">
        <v>1117</v>
      </c>
      <c r="E880" s="3" t="s">
        <v>18</v>
      </c>
      <c r="F880" s="7">
        <v>0</v>
      </c>
      <c r="G880" s="144">
        <v>23</v>
      </c>
      <c r="H880" s="7">
        <v>3.5</v>
      </c>
      <c r="I880" s="8">
        <f t="shared" si="52"/>
        <v>80.5</v>
      </c>
      <c r="J880" s="8">
        <f t="shared" si="53"/>
        <v>5.6350000000000007</v>
      </c>
      <c r="K880" s="24">
        <f t="shared" si="55"/>
        <v>86.14</v>
      </c>
      <c r="L880" s="24">
        <f t="shared" si="54"/>
        <v>86.14</v>
      </c>
      <c r="M880" s="171"/>
    </row>
    <row r="881" spans="1:13" ht="24" customHeight="1" x14ac:dyDescent="0.4">
      <c r="A881" s="10">
        <v>877</v>
      </c>
      <c r="B881" s="3" t="s">
        <v>1118</v>
      </c>
      <c r="C881" s="5" t="s">
        <v>1119</v>
      </c>
      <c r="D881" s="5" t="s">
        <v>1120</v>
      </c>
      <c r="E881" s="3" t="s">
        <v>18</v>
      </c>
      <c r="F881" s="7">
        <v>0</v>
      </c>
      <c r="G881" s="144">
        <v>15</v>
      </c>
      <c r="H881" s="7">
        <v>3.5</v>
      </c>
      <c r="I881" s="8">
        <f t="shared" si="52"/>
        <v>52.5</v>
      </c>
      <c r="J881" s="8">
        <f t="shared" si="53"/>
        <v>3.6750000000000003</v>
      </c>
      <c r="K881" s="24">
        <f t="shared" si="55"/>
        <v>56.18</v>
      </c>
      <c r="L881" s="24">
        <f t="shared" si="54"/>
        <v>56.18</v>
      </c>
      <c r="M881" s="171"/>
    </row>
    <row r="882" spans="1:13" ht="24" customHeight="1" x14ac:dyDescent="0.4">
      <c r="A882" s="10">
        <v>878</v>
      </c>
      <c r="B882" s="3" t="s">
        <v>1121</v>
      </c>
      <c r="C882" s="5" t="s">
        <v>3708</v>
      </c>
      <c r="D882" s="5" t="s">
        <v>1122</v>
      </c>
      <c r="E882" s="3" t="s">
        <v>18</v>
      </c>
      <c r="F882" s="7">
        <v>0</v>
      </c>
      <c r="G882" s="144">
        <v>10</v>
      </c>
      <c r="H882" s="7">
        <v>3.5</v>
      </c>
      <c r="I882" s="8">
        <f t="shared" si="52"/>
        <v>35</v>
      </c>
      <c r="J882" s="8">
        <f t="shared" si="53"/>
        <v>2.4500000000000002</v>
      </c>
      <c r="K882" s="24">
        <f t="shared" si="55"/>
        <v>37.450000000000003</v>
      </c>
      <c r="L882" s="24">
        <f t="shared" si="54"/>
        <v>37.450000000000003</v>
      </c>
      <c r="M882" s="171"/>
    </row>
    <row r="883" spans="1:13" ht="24" customHeight="1" x14ac:dyDescent="0.4">
      <c r="A883" s="10">
        <v>879</v>
      </c>
      <c r="B883" s="3" t="s">
        <v>1123</v>
      </c>
      <c r="C883" s="5" t="s">
        <v>3709</v>
      </c>
      <c r="D883" s="5" t="s">
        <v>1124</v>
      </c>
      <c r="E883" s="3" t="s">
        <v>3465</v>
      </c>
      <c r="F883" s="7">
        <v>41.2</v>
      </c>
      <c r="G883" s="144">
        <v>13</v>
      </c>
      <c r="H883" s="7">
        <v>3.5</v>
      </c>
      <c r="I883" s="8">
        <f t="shared" si="52"/>
        <v>45.5</v>
      </c>
      <c r="J883" s="8">
        <f t="shared" si="53"/>
        <v>3.1850000000000005</v>
      </c>
      <c r="K883" s="24">
        <f t="shared" si="55"/>
        <v>48.69</v>
      </c>
      <c r="L883" s="24">
        <f t="shared" si="54"/>
        <v>89.89</v>
      </c>
      <c r="M883" s="171"/>
    </row>
    <row r="884" spans="1:13" ht="24" customHeight="1" x14ac:dyDescent="0.4">
      <c r="A884" s="10">
        <v>880</v>
      </c>
      <c r="B884" s="3" t="s">
        <v>1125</v>
      </c>
      <c r="C884" s="5" t="s">
        <v>3710</v>
      </c>
      <c r="D884" s="5" t="s">
        <v>1126</v>
      </c>
      <c r="E884" s="3" t="s">
        <v>18</v>
      </c>
      <c r="F884" s="7">
        <v>0</v>
      </c>
      <c r="G884" s="144">
        <v>52</v>
      </c>
      <c r="H884" s="7">
        <v>3.5</v>
      </c>
      <c r="I884" s="8">
        <f t="shared" si="52"/>
        <v>182</v>
      </c>
      <c r="J884" s="8">
        <f t="shared" si="53"/>
        <v>12.740000000000002</v>
      </c>
      <c r="K884" s="24">
        <f t="shared" si="55"/>
        <v>194.74</v>
      </c>
      <c r="L884" s="24">
        <f t="shared" si="54"/>
        <v>194.74</v>
      </c>
      <c r="M884" s="171"/>
    </row>
    <row r="885" spans="1:13" ht="24" customHeight="1" x14ac:dyDescent="0.4">
      <c r="A885" s="10">
        <v>881</v>
      </c>
      <c r="B885" s="3" t="s">
        <v>1154</v>
      </c>
      <c r="C885" s="5" t="s">
        <v>3711</v>
      </c>
      <c r="D885" s="5" t="s">
        <v>3712</v>
      </c>
      <c r="E885" s="3" t="s">
        <v>18</v>
      </c>
      <c r="F885" s="7">
        <v>0</v>
      </c>
      <c r="G885" s="144">
        <v>36</v>
      </c>
      <c r="H885" s="7">
        <v>3.5</v>
      </c>
      <c r="I885" s="8">
        <f t="shared" si="52"/>
        <v>126</v>
      </c>
      <c r="J885" s="8">
        <f t="shared" si="53"/>
        <v>8.82</v>
      </c>
      <c r="K885" s="24">
        <f t="shared" si="55"/>
        <v>134.82</v>
      </c>
      <c r="L885" s="24">
        <f t="shared" si="54"/>
        <v>134.82</v>
      </c>
      <c r="M885" s="171"/>
    </row>
    <row r="886" spans="1:13" ht="24" customHeight="1" x14ac:dyDescent="0.4">
      <c r="A886" s="10">
        <v>882</v>
      </c>
      <c r="B886" s="3" t="s">
        <v>1148</v>
      </c>
      <c r="C886" s="5" t="s">
        <v>3713</v>
      </c>
      <c r="D886" s="5" t="s">
        <v>1149</v>
      </c>
      <c r="E886" s="11" t="s">
        <v>3464</v>
      </c>
      <c r="F886" s="7">
        <v>1198.4100000000001</v>
      </c>
      <c r="G886" s="144">
        <v>41</v>
      </c>
      <c r="H886" s="7">
        <v>3.5</v>
      </c>
      <c r="I886" s="8">
        <f t="shared" si="52"/>
        <v>143.5</v>
      </c>
      <c r="J886" s="8">
        <f t="shared" si="53"/>
        <v>10.045000000000002</v>
      </c>
      <c r="K886" s="24">
        <f t="shared" si="55"/>
        <v>153.54999999999998</v>
      </c>
      <c r="L886" s="24">
        <f t="shared" si="54"/>
        <v>1351.96</v>
      </c>
      <c r="M886" s="171"/>
    </row>
    <row r="887" spans="1:13" ht="24" customHeight="1" x14ac:dyDescent="0.4">
      <c r="A887" s="10">
        <v>883</v>
      </c>
      <c r="B887" s="3" t="s">
        <v>1150</v>
      </c>
      <c r="C887" s="5" t="s">
        <v>1060</v>
      </c>
      <c r="D887" s="5" t="s">
        <v>1151</v>
      </c>
      <c r="E887" s="3" t="s">
        <v>18</v>
      </c>
      <c r="F887" s="7">
        <v>0</v>
      </c>
      <c r="G887" s="144">
        <v>16</v>
      </c>
      <c r="H887" s="7">
        <v>3.5</v>
      </c>
      <c r="I887" s="8">
        <f t="shared" si="52"/>
        <v>56</v>
      </c>
      <c r="J887" s="8">
        <f t="shared" si="53"/>
        <v>3.9200000000000004</v>
      </c>
      <c r="K887" s="24">
        <f t="shared" si="55"/>
        <v>59.92</v>
      </c>
      <c r="L887" s="24">
        <f t="shared" si="54"/>
        <v>59.92</v>
      </c>
      <c r="M887" s="171"/>
    </row>
    <row r="888" spans="1:13" ht="24" customHeight="1" x14ac:dyDescent="0.4">
      <c r="A888" s="10">
        <v>884</v>
      </c>
      <c r="B888" s="3" t="s">
        <v>1146</v>
      </c>
      <c r="C888" s="5" t="s">
        <v>3714</v>
      </c>
      <c r="D888" s="5" t="s">
        <v>1147</v>
      </c>
      <c r="E888" s="3" t="s">
        <v>18</v>
      </c>
      <c r="F888" s="7">
        <v>0</v>
      </c>
      <c r="G888" s="144">
        <v>97</v>
      </c>
      <c r="H888" s="7">
        <v>3.5</v>
      </c>
      <c r="I888" s="8">
        <f t="shared" si="52"/>
        <v>339.5</v>
      </c>
      <c r="J888" s="8">
        <f t="shared" si="53"/>
        <v>23.765000000000001</v>
      </c>
      <c r="K888" s="24">
        <f t="shared" si="55"/>
        <v>363.27</v>
      </c>
      <c r="L888" s="24">
        <f t="shared" si="54"/>
        <v>363.27</v>
      </c>
      <c r="M888" s="171"/>
    </row>
    <row r="889" spans="1:13" ht="24" customHeight="1" x14ac:dyDescent="0.4">
      <c r="A889" s="10">
        <v>885</v>
      </c>
      <c r="B889" s="3" t="s">
        <v>1144</v>
      </c>
      <c r="C889" s="5" t="s">
        <v>3715</v>
      </c>
      <c r="D889" s="5" t="s">
        <v>1145</v>
      </c>
      <c r="E889" s="3" t="s">
        <v>18</v>
      </c>
      <c r="F889" s="7">
        <v>0</v>
      </c>
      <c r="G889" s="144">
        <v>7</v>
      </c>
      <c r="H889" s="7">
        <v>3.5</v>
      </c>
      <c r="I889" s="8">
        <f t="shared" si="52"/>
        <v>24.5</v>
      </c>
      <c r="J889" s="8">
        <f t="shared" si="53"/>
        <v>1.7150000000000001</v>
      </c>
      <c r="K889" s="24">
        <f t="shared" si="55"/>
        <v>26.220000000000002</v>
      </c>
      <c r="L889" s="24">
        <f t="shared" si="54"/>
        <v>26.220000000000002</v>
      </c>
      <c r="M889" s="171"/>
    </row>
    <row r="890" spans="1:13" ht="24" customHeight="1" x14ac:dyDescent="0.4">
      <c r="A890" s="172">
        <v>886</v>
      </c>
      <c r="B890" s="3" t="s">
        <v>3912</v>
      </c>
      <c r="C890" s="5" t="s">
        <v>1060</v>
      </c>
      <c r="D890" s="5" t="s">
        <v>3913</v>
      </c>
      <c r="E890" s="3" t="s">
        <v>18</v>
      </c>
      <c r="F890" s="7">
        <v>0</v>
      </c>
      <c r="G890" s="144">
        <v>0</v>
      </c>
      <c r="H890" s="7">
        <v>3.5</v>
      </c>
      <c r="I890" s="8">
        <f t="shared" si="52"/>
        <v>0</v>
      </c>
      <c r="J890" s="8">
        <f t="shared" si="53"/>
        <v>0</v>
      </c>
      <c r="K890" s="24">
        <f t="shared" si="55"/>
        <v>0</v>
      </c>
      <c r="L890" s="24">
        <f t="shared" si="54"/>
        <v>0</v>
      </c>
      <c r="M890" s="171"/>
    </row>
    <row r="891" spans="1:13" ht="24" customHeight="1" x14ac:dyDescent="0.4">
      <c r="A891" s="10">
        <v>887</v>
      </c>
      <c r="B891" s="3" t="s">
        <v>1142</v>
      </c>
      <c r="C891" s="5" t="s">
        <v>3716</v>
      </c>
      <c r="D891" s="5" t="s">
        <v>1143</v>
      </c>
      <c r="E891" s="3" t="s">
        <v>18</v>
      </c>
      <c r="F891" s="7">
        <v>0</v>
      </c>
      <c r="G891" s="144">
        <v>8</v>
      </c>
      <c r="H891" s="7">
        <v>3.5</v>
      </c>
      <c r="I891" s="8">
        <f t="shared" si="52"/>
        <v>28</v>
      </c>
      <c r="J891" s="8">
        <f t="shared" si="53"/>
        <v>1.9600000000000002</v>
      </c>
      <c r="K891" s="24">
        <f t="shared" si="55"/>
        <v>29.96</v>
      </c>
      <c r="L891" s="24">
        <f t="shared" si="54"/>
        <v>29.96</v>
      </c>
      <c r="M891" s="171"/>
    </row>
    <row r="892" spans="1:13" ht="24" customHeight="1" x14ac:dyDescent="0.4">
      <c r="A892" s="10">
        <v>888</v>
      </c>
      <c r="B892" s="3" t="s">
        <v>1140</v>
      </c>
      <c r="C892" s="5" t="s">
        <v>1141</v>
      </c>
      <c r="D892" s="5" t="s">
        <v>3717</v>
      </c>
      <c r="E892" s="11" t="s">
        <v>3465</v>
      </c>
      <c r="F892" s="7">
        <v>393.23</v>
      </c>
      <c r="G892" s="144">
        <v>48</v>
      </c>
      <c r="H892" s="7">
        <v>3.5</v>
      </c>
      <c r="I892" s="8">
        <f t="shared" si="52"/>
        <v>168</v>
      </c>
      <c r="J892" s="8">
        <f t="shared" si="53"/>
        <v>11.760000000000002</v>
      </c>
      <c r="K892" s="24">
        <f t="shared" si="55"/>
        <v>179.76</v>
      </c>
      <c r="L892" s="24">
        <f t="shared" si="54"/>
        <v>572.99</v>
      </c>
      <c r="M892" s="171"/>
    </row>
    <row r="893" spans="1:13" ht="24" customHeight="1" x14ac:dyDescent="0.4">
      <c r="A893" s="10">
        <v>889</v>
      </c>
      <c r="B893" s="3" t="s">
        <v>1152</v>
      </c>
      <c r="C893" s="5" t="s">
        <v>3711</v>
      </c>
      <c r="D893" s="5" t="s">
        <v>1153</v>
      </c>
      <c r="E893" s="3" t="s">
        <v>18</v>
      </c>
      <c r="F893" s="7">
        <v>0</v>
      </c>
      <c r="G893" s="144">
        <v>21</v>
      </c>
      <c r="H893" s="7">
        <v>3.5</v>
      </c>
      <c r="I893" s="8">
        <f t="shared" si="52"/>
        <v>73.5</v>
      </c>
      <c r="J893" s="8">
        <f t="shared" si="53"/>
        <v>5.1450000000000005</v>
      </c>
      <c r="K893" s="24">
        <f t="shared" si="55"/>
        <v>78.650000000000006</v>
      </c>
      <c r="L893" s="24">
        <f t="shared" si="54"/>
        <v>78.650000000000006</v>
      </c>
      <c r="M893" s="171"/>
    </row>
    <row r="894" spans="1:13" ht="24" customHeight="1" x14ac:dyDescent="0.4">
      <c r="A894" s="10">
        <v>890</v>
      </c>
      <c r="B894" s="3" t="s">
        <v>760</v>
      </c>
      <c r="C894" s="5" t="s">
        <v>761</v>
      </c>
      <c r="D894" s="5" t="s">
        <v>3718</v>
      </c>
      <c r="E894" s="3" t="s">
        <v>3471</v>
      </c>
      <c r="F894" s="7">
        <v>202.23</v>
      </c>
      <c r="G894" s="144">
        <v>19</v>
      </c>
      <c r="H894" s="7">
        <v>3.5</v>
      </c>
      <c r="I894" s="8">
        <f t="shared" si="52"/>
        <v>66.5</v>
      </c>
      <c r="J894" s="8">
        <f t="shared" si="53"/>
        <v>4.6550000000000002</v>
      </c>
      <c r="K894" s="24">
        <f t="shared" si="55"/>
        <v>71.160000000000011</v>
      </c>
      <c r="L894" s="24">
        <f t="shared" si="54"/>
        <v>273.39</v>
      </c>
      <c r="M894" s="171"/>
    </row>
    <row r="895" spans="1:13" ht="24" customHeight="1" x14ac:dyDescent="0.4">
      <c r="A895" s="10">
        <v>891</v>
      </c>
      <c r="B895" s="3" t="s">
        <v>1155</v>
      </c>
      <c r="C895" s="5" t="s">
        <v>3719</v>
      </c>
      <c r="D895" s="5" t="s">
        <v>1156</v>
      </c>
      <c r="E895" s="3" t="s">
        <v>18</v>
      </c>
      <c r="F895" s="7">
        <v>0</v>
      </c>
      <c r="G895" s="144">
        <v>21</v>
      </c>
      <c r="H895" s="7">
        <v>3.5</v>
      </c>
      <c r="I895" s="8">
        <f t="shared" si="52"/>
        <v>73.5</v>
      </c>
      <c r="J895" s="8">
        <f t="shared" si="53"/>
        <v>5.1450000000000005</v>
      </c>
      <c r="K895" s="24">
        <f t="shared" si="55"/>
        <v>78.650000000000006</v>
      </c>
      <c r="L895" s="24">
        <f t="shared" si="54"/>
        <v>78.650000000000006</v>
      </c>
      <c r="M895" s="171"/>
    </row>
    <row r="896" spans="1:13" ht="24" customHeight="1" x14ac:dyDescent="0.4">
      <c r="A896" s="10">
        <v>892</v>
      </c>
      <c r="B896" s="3" t="s">
        <v>1138</v>
      </c>
      <c r="C896" s="5" t="s">
        <v>1139</v>
      </c>
      <c r="D896" s="5" t="s">
        <v>3720</v>
      </c>
      <c r="E896" s="3" t="s">
        <v>3465</v>
      </c>
      <c r="F896" s="7">
        <v>44.94</v>
      </c>
      <c r="G896" s="144">
        <v>19</v>
      </c>
      <c r="H896" s="7">
        <v>3.5</v>
      </c>
      <c r="I896" s="8">
        <f t="shared" si="52"/>
        <v>66.5</v>
      </c>
      <c r="J896" s="8">
        <f t="shared" si="53"/>
        <v>4.6550000000000002</v>
      </c>
      <c r="K896" s="24">
        <f t="shared" si="55"/>
        <v>71.160000000000011</v>
      </c>
      <c r="L896" s="24">
        <f t="shared" si="54"/>
        <v>116.10000000000001</v>
      </c>
      <c r="M896" s="171"/>
    </row>
    <row r="897" spans="1:13" ht="24" customHeight="1" x14ac:dyDescent="0.4">
      <c r="A897" s="10">
        <v>893</v>
      </c>
      <c r="B897" s="146" t="s">
        <v>1157</v>
      </c>
      <c r="C897" s="5" t="s">
        <v>3721</v>
      </c>
      <c r="D897" s="5" t="s">
        <v>1158</v>
      </c>
      <c r="E897" s="3" t="s">
        <v>18</v>
      </c>
      <c r="F897" s="7">
        <v>0</v>
      </c>
      <c r="G897" s="144">
        <v>43</v>
      </c>
      <c r="H897" s="7">
        <v>3.5</v>
      </c>
      <c r="I897" s="8">
        <f t="shared" si="52"/>
        <v>150.5</v>
      </c>
      <c r="J897" s="8">
        <f t="shared" si="53"/>
        <v>10.535</v>
      </c>
      <c r="K897" s="24">
        <f t="shared" si="55"/>
        <v>161.04</v>
      </c>
      <c r="L897" s="24">
        <f t="shared" si="54"/>
        <v>161.04</v>
      </c>
      <c r="M897" s="171"/>
    </row>
    <row r="898" spans="1:13" ht="24" customHeight="1" x14ac:dyDescent="0.4">
      <c r="A898" s="10">
        <v>894</v>
      </c>
      <c r="B898" s="147" t="s">
        <v>1136</v>
      </c>
      <c r="C898" s="5" t="s">
        <v>3722</v>
      </c>
      <c r="D898" s="5" t="s">
        <v>1137</v>
      </c>
      <c r="E898" s="3" t="s">
        <v>3471</v>
      </c>
      <c r="F898" s="7">
        <v>37.450000000000003</v>
      </c>
      <c r="G898" s="144">
        <v>10</v>
      </c>
      <c r="H898" s="7">
        <v>3.5</v>
      </c>
      <c r="I898" s="8">
        <f t="shared" si="52"/>
        <v>35</v>
      </c>
      <c r="J898" s="8">
        <f t="shared" si="53"/>
        <v>2.4500000000000002</v>
      </c>
      <c r="K898" s="24">
        <f t="shared" si="55"/>
        <v>37.450000000000003</v>
      </c>
      <c r="L898" s="24">
        <f t="shared" si="54"/>
        <v>74.900000000000006</v>
      </c>
      <c r="M898" s="171"/>
    </row>
    <row r="899" spans="1:13" ht="24" customHeight="1" x14ac:dyDescent="0.4">
      <c r="A899" s="10">
        <v>895</v>
      </c>
      <c r="B899" s="26" t="s">
        <v>1134</v>
      </c>
      <c r="C899" s="5" t="s">
        <v>3723</v>
      </c>
      <c r="D899" s="5" t="s">
        <v>1135</v>
      </c>
      <c r="E899" s="3" t="s">
        <v>18</v>
      </c>
      <c r="F899" s="7">
        <v>0</v>
      </c>
      <c r="G899" s="144">
        <v>10</v>
      </c>
      <c r="H899" s="7">
        <v>3.5</v>
      </c>
      <c r="I899" s="8">
        <f t="shared" si="52"/>
        <v>35</v>
      </c>
      <c r="J899" s="8">
        <f t="shared" si="53"/>
        <v>2.4500000000000002</v>
      </c>
      <c r="K899" s="24">
        <f t="shared" si="55"/>
        <v>37.450000000000003</v>
      </c>
      <c r="L899" s="24">
        <f t="shared" si="54"/>
        <v>37.450000000000003</v>
      </c>
      <c r="M899" s="171"/>
    </row>
    <row r="900" spans="1:13" ht="24" customHeight="1" x14ac:dyDescent="0.4">
      <c r="A900" s="10">
        <v>896</v>
      </c>
      <c r="B900" s="3" t="s">
        <v>1159</v>
      </c>
      <c r="C900" s="5" t="s">
        <v>3724</v>
      </c>
      <c r="D900" s="5" t="s">
        <v>1160</v>
      </c>
      <c r="E900" s="3" t="s">
        <v>3465</v>
      </c>
      <c r="F900" s="7">
        <v>67.41</v>
      </c>
      <c r="G900" s="144">
        <v>42</v>
      </c>
      <c r="H900" s="7">
        <v>3.5</v>
      </c>
      <c r="I900" s="8">
        <f t="shared" si="52"/>
        <v>147</v>
      </c>
      <c r="J900" s="8">
        <f t="shared" si="53"/>
        <v>10.290000000000001</v>
      </c>
      <c r="K900" s="24">
        <f t="shared" si="55"/>
        <v>157.29</v>
      </c>
      <c r="L900" s="24">
        <f t="shared" si="54"/>
        <v>224.7</v>
      </c>
      <c r="M900" s="171"/>
    </row>
    <row r="901" spans="1:13" ht="24" customHeight="1" x14ac:dyDescent="0.4">
      <c r="A901" s="172">
        <v>897</v>
      </c>
      <c r="B901" s="3" t="s">
        <v>3914</v>
      </c>
      <c r="C901" s="5" t="s">
        <v>3915</v>
      </c>
      <c r="D901" s="5" t="s">
        <v>3916</v>
      </c>
      <c r="E901" s="3" t="s">
        <v>18</v>
      </c>
      <c r="F901" s="7">
        <v>0</v>
      </c>
      <c r="G901" s="144">
        <v>0</v>
      </c>
      <c r="H901" s="7">
        <v>3.5</v>
      </c>
      <c r="I901" s="8">
        <f t="shared" si="52"/>
        <v>0</v>
      </c>
      <c r="J901" s="8">
        <f t="shared" si="53"/>
        <v>0</v>
      </c>
      <c r="K901" s="24">
        <f t="shared" si="55"/>
        <v>0</v>
      </c>
      <c r="L901" s="24">
        <f t="shared" si="54"/>
        <v>0</v>
      </c>
      <c r="M901" s="171"/>
    </row>
    <row r="902" spans="1:13" ht="24" customHeight="1" x14ac:dyDescent="0.4">
      <c r="A902" s="10">
        <v>898</v>
      </c>
      <c r="B902" s="3" t="s">
        <v>1132</v>
      </c>
      <c r="C902" s="5" t="s">
        <v>3725</v>
      </c>
      <c r="D902" s="5" t="s">
        <v>1133</v>
      </c>
      <c r="E902" s="3" t="s">
        <v>18</v>
      </c>
      <c r="F902" s="7">
        <v>0</v>
      </c>
      <c r="G902" s="144">
        <v>24</v>
      </c>
      <c r="H902" s="7">
        <v>3.5</v>
      </c>
      <c r="I902" s="8">
        <f t="shared" ref="I902:I965" si="56">SUM(G902*H902)</f>
        <v>84</v>
      </c>
      <c r="J902" s="8">
        <f t="shared" ref="J902:J965" si="57">SUM(I902*7%)</f>
        <v>5.8800000000000008</v>
      </c>
      <c r="K902" s="24">
        <f t="shared" si="55"/>
        <v>89.88</v>
      </c>
      <c r="L902" s="24">
        <f t="shared" ref="L902:L965" si="58">SUM(F902+K902)</f>
        <v>89.88</v>
      </c>
      <c r="M902" s="171"/>
    </row>
    <row r="903" spans="1:13" ht="24" customHeight="1" x14ac:dyDescent="0.4">
      <c r="A903" s="10">
        <v>899</v>
      </c>
      <c r="B903" s="3" t="s">
        <v>1161</v>
      </c>
      <c r="C903" s="5" t="s">
        <v>3726</v>
      </c>
      <c r="D903" s="5" t="s">
        <v>1162</v>
      </c>
      <c r="E903" s="3" t="s">
        <v>3464</v>
      </c>
      <c r="F903" s="7">
        <v>239.7</v>
      </c>
      <c r="G903" s="144">
        <v>15</v>
      </c>
      <c r="H903" s="7">
        <v>3.5</v>
      </c>
      <c r="I903" s="8">
        <f t="shared" si="56"/>
        <v>52.5</v>
      </c>
      <c r="J903" s="8">
        <f t="shared" si="57"/>
        <v>3.6750000000000003</v>
      </c>
      <c r="K903" s="24">
        <f t="shared" si="55"/>
        <v>56.18</v>
      </c>
      <c r="L903" s="24">
        <f t="shared" si="58"/>
        <v>295.88</v>
      </c>
      <c r="M903" s="171"/>
    </row>
    <row r="904" spans="1:13" ht="24" customHeight="1" x14ac:dyDescent="0.4">
      <c r="A904" s="10">
        <v>900</v>
      </c>
      <c r="B904" s="3" t="s">
        <v>1163</v>
      </c>
      <c r="C904" s="5" t="s">
        <v>3727</v>
      </c>
      <c r="D904" s="5" t="s">
        <v>1164</v>
      </c>
      <c r="E904" s="3" t="s">
        <v>3464</v>
      </c>
      <c r="F904" s="7">
        <v>640.41</v>
      </c>
      <c r="G904" s="144">
        <v>14</v>
      </c>
      <c r="H904" s="7">
        <v>3.5</v>
      </c>
      <c r="I904" s="8">
        <f t="shared" si="56"/>
        <v>49</v>
      </c>
      <c r="J904" s="8">
        <f t="shared" si="57"/>
        <v>3.43</v>
      </c>
      <c r="K904" s="24">
        <f t="shared" ref="K904:K967" si="59">ROUNDUP(I904+J904,2)</f>
        <v>52.43</v>
      </c>
      <c r="L904" s="24">
        <f t="shared" si="58"/>
        <v>692.83999999999992</v>
      </c>
      <c r="M904" s="171"/>
    </row>
    <row r="905" spans="1:13" ht="24" customHeight="1" x14ac:dyDescent="0.4">
      <c r="A905" s="10">
        <v>901</v>
      </c>
      <c r="B905" s="3" t="s">
        <v>1130</v>
      </c>
      <c r="C905" s="5" t="s">
        <v>3728</v>
      </c>
      <c r="D905" s="5" t="s">
        <v>1131</v>
      </c>
      <c r="E905" s="3" t="s">
        <v>18</v>
      </c>
      <c r="F905" s="154">
        <v>0</v>
      </c>
      <c r="G905" s="144">
        <v>15</v>
      </c>
      <c r="H905" s="7">
        <v>3.5</v>
      </c>
      <c r="I905" s="8">
        <f t="shared" si="56"/>
        <v>52.5</v>
      </c>
      <c r="J905" s="8">
        <f t="shared" si="57"/>
        <v>3.6750000000000003</v>
      </c>
      <c r="K905" s="24">
        <f t="shared" si="59"/>
        <v>56.18</v>
      </c>
      <c r="L905" s="24">
        <f t="shared" si="58"/>
        <v>56.18</v>
      </c>
      <c r="M905" s="171"/>
    </row>
    <row r="906" spans="1:13" ht="24" customHeight="1" x14ac:dyDescent="0.4">
      <c r="A906" s="10">
        <v>902</v>
      </c>
      <c r="B906" s="3" t="s">
        <v>1129</v>
      </c>
      <c r="C906" s="5" t="s">
        <v>2195</v>
      </c>
      <c r="D906" s="5" t="s">
        <v>3729</v>
      </c>
      <c r="E906" s="3" t="s">
        <v>3464</v>
      </c>
      <c r="F906" s="7">
        <v>426.95</v>
      </c>
      <c r="G906" s="144">
        <v>25</v>
      </c>
      <c r="H906" s="7">
        <v>3.5</v>
      </c>
      <c r="I906" s="8">
        <f t="shared" si="56"/>
        <v>87.5</v>
      </c>
      <c r="J906" s="8">
        <f t="shared" si="57"/>
        <v>6.1250000000000009</v>
      </c>
      <c r="K906" s="24">
        <f t="shared" si="59"/>
        <v>93.63000000000001</v>
      </c>
      <c r="L906" s="24">
        <f t="shared" si="58"/>
        <v>520.58000000000004</v>
      </c>
      <c r="M906" s="171"/>
    </row>
    <row r="907" spans="1:13" ht="24" customHeight="1" x14ac:dyDescent="0.4">
      <c r="A907" s="10">
        <v>903</v>
      </c>
      <c r="B907" s="3" t="s">
        <v>1165</v>
      </c>
      <c r="C907" s="5" t="s">
        <v>3727</v>
      </c>
      <c r="D907" s="5" t="s">
        <v>1166</v>
      </c>
      <c r="E907" s="3" t="s">
        <v>3464</v>
      </c>
      <c r="F907" s="7">
        <v>587.98</v>
      </c>
      <c r="G907" s="144">
        <v>37</v>
      </c>
      <c r="H907" s="7">
        <v>3.5</v>
      </c>
      <c r="I907" s="8">
        <f t="shared" si="56"/>
        <v>129.5</v>
      </c>
      <c r="J907" s="8">
        <f t="shared" si="57"/>
        <v>9.0650000000000013</v>
      </c>
      <c r="K907" s="24">
        <f t="shared" si="59"/>
        <v>138.57</v>
      </c>
      <c r="L907" s="24">
        <f t="shared" si="58"/>
        <v>726.55</v>
      </c>
      <c r="M907" s="171"/>
    </row>
    <row r="908" spans="1:13" ht="24" customHeight="1" x14ac:dyDescent="0.4">
      <c r="A908" s="10">
        <v>904</v>
      </c>
      <c r="B908" s="3" t="s">
        <v>1127</v>
      </c>
      <c r="C908" s="5" t="s">
        <v>3730</v>
      </c>
      <c r="D908" s="5" t="s">
        <v>1128</v>
      </c>
      <c r="E908" s="3" t="s">
        <v>3761</v>
      </c>
      <c r="F908" s="7">
        <v>1209.6500000000001</v>
      </c>
      <c r="G908" s="144">
        <v>59</v>
      </c>
      <c r="H908" s="7">
        <v>3.5</v>
      </c>
      <c r="I908" s="8">
        <f t="shared" si="56"/>
        <v>206.5</v>
      </c>
      <c r="J908" s="8">
        <f t="shared" si="57"/>
        <v>14.455000000000002</v>
      </c>
      <c r="K908" s="24">
        <f t="shared" si="59"/>
        <v>220.95999999999998</v>
      </c>
      <c r="L908" s="24">
        <f t="shared" si="58"/>
        <v>1430.6100000000001</v>
      </c>
      <c r="M908" s="171"/>
    </row>
    <row r="909" spans="1:13" ht="24" customHeight="1" x14ac:dyDescent="0.4">
      <c r="A909" s="10">
        <v>905</v>
      </c>
      <c r="B909" s="3" t="s">
        <v>1318</v>
      </c>
      <c r="C909" s="5" t="s">
        <v>2201</v>
      </c>
      <c r="D909" s="5" t="s">
        <v>2306</v>
      </c>
      <c r="E909" s="3" t="s">
        <v>3464</v>
      </c>
      <c r="F909" s="7">
        <v>116.11</v>
      </c>
      <c r="G909" s="144">
        <v>2</v>
      </c>
      <c r="H909" s="7">
        <v>3.5</v>
      </c>
      <c r="I909" s="8">
        <f t="shared" si="56"/>
        <v>7</v>
      </c>
      <c r="J909" s="8">
        <f t="shared" si="57"/>
        <v>0.49000000000000005</v>
      </c>
      <c r="K909" s="24">
        <f t="shared" si="59"/>
        <v>7.49</v>
      </c>
      <c r="L909" s="24">
        <f t="shared" si="58"/>
        <v>123.6</v>
      </c>
      <c r="M909" s="171"/>
    </row>
    <row r="910" spans="1:13" ht="24" customHeight="1" x14ac:dyDescent="0.4">
      <c r="A910" s="10">
        <v>906</v>
      </c>
      <c r="B910" s="3" t="s">
        <v>23</v>
      </c>
      <c r="C910" s="5" t="s">
        <v>24</v>
      </c>
      <c r="D910" s="5" t="s">
        <v>2264</v>
      </c>
      <c r="E910" s="11" t="s">
        <v>18</v>
      </c>
      <c r="F910" s="154">
        <v>0</v>
      </c>
      <c r="G910" s="144">
        <v>58</v>
      </c>
      <c r="H910" s="7">
        <v>3.5</v>
      </c>
      <c r="I910" s="8">
        <f t="shared" si="56"/>
        <v>203</v>
      </c>
      <c r="J910" s="8">
        <f t="shared" si="57"/>
        <v>14.21</v>
      </c>
      <c r="K910" s="24">
        <f t="shared" si="59"/>
        <v>217.21</v>
      </c>
      <c r="L910" s="24">
        <f t="shared" si="58"/>
        <v>217.21</v>
      </c>
      <c r="M910" s="171"/>
    </row>
    <row r="911" spans="1:13" ht="24" customHeight="1" x14ac:dyDescent="0.4">
      <c r="A911" s="10">
        <v>907</v>
      </c>
      <c r="B911" s="3" t="s">
        <v>30</v>
      </c>
      <c r="C911" s="5" t="s">
        <v>31</v>
      </c>
      <c r="D911" s="5" t="s">
        <v>2264</v>
      </c>
      <c r="E911" s="3" t="s">
        <v>3761</v>
      </c>
      <c r="F911" s="7">
        <v>419.46</v>
      </c>
      <c r="G911" s="144">
        <v>32</v>
      </c>
      <c r="H911" s="7">
        <v>3.5</v>
      </c>
      <c r="I911" s="8">
        <f t="shared" si="56"/>
        <v>112</v>
      </c>
      <c r="J911" s="8">
        <f t="shared" si="57"/>
        <v>7.8400000000000007</v>
      </c>
      <c r="K911" s="24">
        <f t="shared" si="59"/>
        <v>119.84</v>
      </c>
      <c r="L911" s="24">
        <f t="shared" si="58"/>
        <v>539.29999999999995</v>
      </c>
      <c r="M911" s="171"/>
    </row>
    <row r="912" spans="1:13" ht="24" customHeight="1" x14ac:dyDescent="0.4">
      <c r="A912" s="10">
        <v>908</v>
      </c>
      <c r="B912" s="3" t="s">
        <v>41</v>
      </c>
      <c r="C912" s="5" t="s">
        <v>42</v>
      </c>
      <c r="D912" s="5" t="s">
        <v>2264</v>
      </c>
      <c r="E912" s="3" t="s">
        <v>3760</v>
      </c>
      <c r="F912" s="7">
        <v>194.75</v>
      </c>
      <c r="G912" s="144">
        <v>9</v>
      </c>
      <c r="H912" s="7">
        <v>3.5</v>
      </c>
      <c r="I912" s="8">
        <f t="shared" si="56"/>
        <v>31.5</v>
      </c>
      <c r="J912" s="8">
        <f t="shared" si="57"/>
        <v>2.2050000000000001</v>
      </c>
      <c r="K912" s="24">
        <f t="shared" si="59"/>
        <v>33.71</v>
      </c>
      <c r="L912" s="24">
        <f t="shared" si="58"/>
        <v>228.46</v>
      </c>
      <c r="M912" s="171"/>
    </row>
    <row r="913" spans="1:13" ht="24" customHeight="1" x14ac:dyDescent="0.4">
      <c r="A913" s="10">
        <v>909</v>
      </c>
      <c r="B913" s="3" t="s">
        <v>43</v>
      </c>
      <c r="C913" s="5" t="s">
        <v>44</v>
      </c>
      <c r="D913" s="5" t="s">
        <v>2264</v>
      </c>
      <c r="E913" s="11" t="s">
        <v>3760</v>
      </c>
      <c r="F913" s="7">
        <v>857.62</v>
      </c>
      <c r="G913" s="144">
        <v>32</v>
      </c>
      <c r="H913" s="7">
        <v>3.5</v>
      </c>
      <c r="I913" s="8">
        <f t="shared" si="56"/>
        <v>112</v>
      </c>
      <c r="J913" s="8">
        <f t="shared" si="57"/>
        <v>7.8400000000000007</v>
      </c>
      <c r="K913" s="24">
        <f t="shared" si="59"/>
        <v>119.84</v>
      </c>
      <c r="L913" s="24">
        <f t="shared" si="58"/>
        <v>977.46</v>
      </c>
      <c r="M913" s="171"/>
    </row>
    <row r="914" spans="1:13" ht="24" customHeight="1" x14ac:dyDescent="0.4">
      <c r="A914" s="10">
        <v>910</v>
      </c>
      <c r="B914" s="3" t="s">
        <v>798</v>
      </c>
      <c r="C914" s="5" t="s">
        <v>799</v>
      </c>
      <c r="D914" s="5" t="s">
        <v>2264</v>
      </c>
      <c r="E914" s="3" t="s">
        <v>18</v>
      </c>
      <c r="F914" s="154">
        <v>0</v>
      </c>
      <c r="G914" s="144">
        <v>40</v>
      </c>
      <c r="H914" s="7">
        <v>3.5</v>
      </c>
      <c r="I914" s="8">
        <f t="shared" si="56"/>
        <v>140</v>
      </c>
      <c r="J914" s="8">
        <f t="shared" si="57"/>
        <v>9.8000000000000007</v>
      </c>
      <c r="K914" s="24">
        <f t="shared" si="59"/>
        <v>149.80000000000001</v>
      </c>
      <c r="L914" s="24">
        <f t="shared" si="58"/>
        <v>149.80000000000001</v>
      </c>
      <c r="M914" s="171"/>
    </row>
    <row r="915" spans="1:13" ht="24" customHeight="1" x14ac:dyDescent="0.4">
      <c r="A915" s="10">
        <v>911</v>
      </c>
      <c r="B915" s="3" t="s">
        <v>800</v>
      </c>
      <c r="C915" s="5" t="s">
        <v>801</v>
      </c>
      <c r="D915" s="5" t="s">
        <v>2264</v>
      </c>
      <c r="E915" s="3" t="s">
        <v>3464</v>
      </c>
      <c r="F915" s="7">
        <v>955</v>
      </c>
      <c r="G915" s="144">
        <v>40</v>
      </c>
      <c r="H915" s="7">
        <v>3.5</v>
      </c>
      <c r="I915" s="8">
        <f t="shared" si="56"/>
        <v>140</v>
      </c>
      <c r="J915" s="8">
        <f t="shared" si="57"/>
        <v>9.8000000000000007</v>
      </c>
      <c r="K915" s="24">
        <f t="shared" si="59"/>
        <v>149.80000000000001</v>
      </c>
      <c r="L915" s="24">
        <f t="shared" si="58"/>
        <v>1104.8</v>
      </c>
      <c r="M915" s="171"/>
    </row>
    <row r="916" spans="1:13" ht="24" customHeight="1" x14ac:dyDescent="0.4">
      <c r="A916" s="10">
        <v>912</v>
      </c>
      <c r="B916" s="3" t="s">
        <v>2153</v>
      </c>
      <c r="C916" s="5" t="s">
        <v>2141</v>
      </c>
      <c r="D916" s="5" t="s">
        <v>2264</v>
      </c>
      <c r="E916" s="3" t="s">
        <v>3471</v>
      </c>
      <c r="F916" s="7">
        <v>1943.66</v>
      </c>
      <c r="G916" s="144">
        <v>275</v>
      </c>
      <c r="H916" s="7">
        <v>3.5</v>
      </c>
      <c r="I916" s="8">
        <f t="shared" si="56"/>
        <v>962.5</v>
      </c>
      <c r="J916" s="8">
        <f t="shared" si="57"/>
        <v>67.375</v>
      </c>
      <c r="K916" s="24">
        <f t="shared" si="59"/>
        <v>1029.8799999999999</v>
      </c>
      <c r="L916" s="24">
        <f t="shared" si="58"/>
        <v>2973.54</v>
      </c>
      <c r="M916" s="171"/>
    </row>
    <row r="917" spans="1:13" ht="24" customHeight="1" x14ac:dyDescent="0.4">
      <c r="A917" s="10">
        <v>913</v>
      </c>
      <c r="B917" s="3" t="s">
        <v>2154</v>
      </c>
      <c r="C917" s="5" t="s">
        <v>2155</v>
      </c>
      <c r="D917" s="5" t="s">
        <v>2264</v>
      </c>
      <c r="E917" s="3" t="s">
        <v>3471</v>
      </c>
      <c r="F917" s="7">
        <v>1351.95</v>
      </c>
      <c r="G917" s="144">
        <v>241</v>
      </c>
      <c r="H917" s="7">
        <v>3.5</v>
      </c>
      <c r="I917" s="8">
        <f t="shared" si="56"/>
        <v>843.5</v>
      </c>
      <c r="J917" s="8">
        <f t="shared" si="57"/>
        <v>59.045000000000009</v>
      </c>
      <c r="K917" s="24">
        <f t="shared" si="59"/>
        <v>902.55</v>
      </c>
      <c r="L917" s="24">
        <f t="shared" si="58"/>
        <v>2254.5</v>
      </c>
      <c r="M917" s="171"/>
    </row>
    <row r="918" spans="1:13" ht="24" customHeight="1" x14ac:dyDescent="0.4">
      <c r="A918" s="10">
        <v>914</v>
      </c>
      <c r="B918" s="3" t="s">
        <v>2156</v>
      </c>
      <c r="C918" s="5" t="s">
        <v>2157</v>
      </c>
      <c r="D918" s="5" t="s">
        <v>2264</v>
      </c>
      <c r="E918" s="11" t="s">
        <v>3464</v>
      </c>
      <c r="F918" s="7">
        <v>9006.74</v>
      </c>
      <c r="G918" s="144">
        <v>405</v>
      </c>
      <c r="H918" s="7">
        <v>3.5</v>
      </c>
      <c r="I918" s="8">
        <f t="shared" si="56"/>
        <v>1417.5</v>
      </c>
      <c r="J918" s="8">
        <f t="shared" si="57"/>
        <v>99.225000000000009</v>
      </c>
      <c r="K918" s="24">
        <f t="shared" si="59"/>
        <v>1516.73</v>
      </c>
      <c r="L918" s="24">
        <f t="shared" si="58"/>
        <v>10523.47</v>
      </c>
      <c r="M918" s="171"/>
    </row>
    <row r="919" spans="1:13" ht="24" customHeight="1" x14ac:dyDescent="0.4">
      <c r="A919" s="10">
        <v>915</v>
      </c>
      <c r="B919" s="3" t="s">
        <v>2158</v>
      </c>
      <c r="C919" s="5" t="s">
        <v>2157</v>
      </c>
      <c r="D919" s="5" t="s">
        <v>2264</v>
      </c>
      <c r="E919" s="3" t="s">
        <v>3464</v>
      </c>
      <c r="F919" s="7">
        <v>6579.98</v>
      </c>
      <c r="G919" s="144">
        <v>264</v>
      </c>
      <c r="H919" s="7">
        <v>3.5</v>
      </c>
      <c r="I919" s="8">
        <f t="shared" si="56"/>
        <v>924</v>
      </c>
      <c r="J919" s="8">
        <f t="shared" si="57"/>
        <v>64.680000000000007</v>
      </c>
      <c r="K919" s="24">
        <f t="shared" si="59"/>
        <v>988.68</v>
      </c>
      <c r="L919" s="24">
        <f t="shared" si="58"/>
        <v>7568.66</v>
      </c>
      <c r="M919" s="171"/>
    </row>
    <row r="920" spans="1:13" ht="24" customHeight="1" x14ac:dyDescent="0.4">
      <c r="A920" s="10">
        <v>916</v>
      </c>
      <c r="B920" s="3" t="s">
        <v>2159</v>
      </c>
      <c r="C920" s="5" t="s">
        <v>2160</v>
      </c>
      <c r="D920" s="5" t="s">
        <v>2264</v>
      </c>
      <c r="E920" s="3" t="s">
        <v>3068</v>
      </c>
      <c r="F920" s="7">
        <v>134.82</v>
      </c>
      <c r="G920" s="144">
        <v>0</v>
      </c>
      <c r="H920" s="7">
        <v>3.5</v>
      </c>
      <c r="I920" s="8">
        <f t="shared" si="56"/>
        <v>0</v>
      </c>
      <c r="J920" s="8">
        <f t="shared" si="57"/>
        <v>0</v>
      </c>
      <c r="K920" s="24">
        <f t="shared" si="59"/>
        <v>0</v>
      </c>
      <c r="L920" s="24">
        <f t="shared" si="58"/>
        <v>134.82</v>
      </c>
      <c r="M920" s="171"/>
    </row>
    <row r="921" spans="1:13" ht="24" customHeight="1" x14ac:dyDescent="0.4">
      <c r="A921" s="10">
        <v>917</v>
      </c>
      <c r="B921" s="3" t="s">
        <v>2161</v>
      </c>
      <c r="C921" s="5" t="s">
        <v>2162</v>
      </c>
      <c r="D921" s="5" t="s">
        <v>2264</v>
      </c>
      <c r="E921" s="3" t="s">
        <v>3471</v>
      </c>
      <c r="F921" s="7">
        <v>86.14</v>
      </c>
      <c r="G921" s="144">
        <v>12</v>
      </c>
      <c r="H921" s="7">
        <v>3.5</v>
      </c>
      <c r="I921" s="8">
        <f t="shared" si="56"/>
        <v>42</v>
      </c>
      <c r="J921" s="8">
        <f t="shared" si="57"/>
        <v>2.9400000000000004</v>
      </c>
      <c r="K921" s="24">
        <f t="shared" si="59"/>
        <v>44.94</v>
      </c>
      <c r="L921" s="24">
        <f t="shared" si="58"/>
        <v>131.07999999999998</v>
      </c>
      <c r="M921" s="171"/>
    </row>
    <row r="922" spans="1:13" ht="24" customHeight="1" x14ac:dyDescent="0.4">
      <c r="A922" s="10">
        <v>918</v>
      </c>
      <c r="B922" s="3" t="s">
        <v>2163</v>
      </c>
      <c r="C922" s="5" t="s">
        <v>2162</v>
      </c>
      <c r="D922" s="5" t="s">
        <v>2264</v>
      </c>
      <c r="E922" s="3" t="s">
        <v>3467</v>
      </c>
      <c r="F922" s="7">
        <v>1056.0999999999999</v>
      </c>
      <c r="G922" s="144">
        <v>83</v>
      </c>
      <c r="H922" s="7">
        <v>3.5</v>
      </c>
      <c r="I922" s="8">
        <f t="shared" si="56"/>
        <v>290.5</v>
      </c>
      <c r="J922" s="8">
        <f t="shared" si="57"/>
        <v>20.335000000000001</v>
      </c>
      <c r="K922" s="24">
        <f t="shared" si="59"/>
        <v>310.83999999999997</v>
      </c>
      <c r="L922" s="24">
        <f t="shared" si="58"/>
        <v>1366.9399999999998</v>
      </c>
      <c r="M922" s="171"/>
    </row>
    <row r="923" spans="1:13" ht="24" customHeight="1" x14ac:dyDescent="0.4">
      <c r="A923" s="10">
        <v>919</v>
      </c>
      <c r="B923" s="3" t="s">
        <v>2167</v>
      </c>
      <c r="C923" s="5" t="s">
        <v>2168</v>
      </c>
      <c r="D923" s="5" t="s">
        <v>2264</v>
      </c>
      <c r="E923" s="3" t="s">
        <v>3464</v>
      </c>
      <c r="F923" s="7">
        <v>3482.87</v>
      </c>
      <c r="G923" s="144">
        <v>195</v>
      </c>
      <c r="H923" s="7">
        <v>3.5</v>
      </c>
      <c r="I923" s="8">
        <f t="shared" si="56"/>
        <v>682.5</v>
      </c>
      <c r="J923" s="8">
        <f t="shared" si="57"/>
        <v>47.775000000000006</v>
      </c>
      <c r="K923" s="24">
        <f t="shared" si="59"/>
        <v>730.28</v>
      </c>
      <c r="L923" s="24">
        <f t="shared" si="58"/>
        <v>4213.1499999999996</v>
      </c>
      <c r="M923" s="171"/>
    </row>
    <row r="924" spans="1:13" ht="24" customHeight="1" x14ac:dyDescent="0.4">
      <c r="A924" s="10">
        <v>920</v>
      </c>
      <c r="B924" s="3" t="s">
        <v>2170</v>
      </c>
      <c r="C924" s="5" t="s">
        <v>2171</v>
      </c>
      <c r="D924" s="5" t="s">
        <v>2264</v>
      </c>
      <c r="E924" s="3" t="s">
        <v>3471</v>
      </c>
      <c r="F924" s="7">
        <v>41.2</v>
      </c>
      <c r="G924" s="144">
        <v>3</v>
      </c>
      <c r="H924" s="7">
        <v>3.5</v>
      </c>
      <c r="I924" s="8">
        <f t="shared" si="56"/>
        <v>10.5</v>
      </c>
      <c r="J924" s="8">
        <f t="shared" si="57"/>
        <v>0.7350000000000001</v>
      </c>
      <c r="K924" s="24">
        <f t="shared" si="59"/>
        <v>11.24</v>
      </c>
      <c r="L924" s="24">
        <f t="shared" si="58"/>
        <v>52.440000000000005</v>
      </c>
      <c r="M924" s="171"/>
    </row>
    <row r="925" spans="1:13" ht="24" customHeight="1" x14ac:dyDescent="0.4">
      <c r="A925" s="10">
        <v>921</v>
      </c>
      <c r="B925" s="3" t="s">
        <v>1310</v>
      </c>
      <c r="C925" s="5" t="s">
        <v>1311</v>
      </c>
      <c r="D925" s="5" t="s">
        <v>1312</v>
      </c>
      <c r="E925" s="3" t="s">
        <v>3464</v>
      </c>
      <c r="F925" s="7">
        <v>850.13</v>
      </c>
      <c r="G925" s="144">
        <v>29</v>
      </c>
      <c r="H925" s="7">
        <v>3.5</v>
      </c>
      <c r="I925" s="8">
        <f t="shared" si="56"/>
        <v>101.5</v>
      </c>
      <c r="J925" s="8">
        <f t="shared" si="57"/>
        <v>7.1050000000000004</v>
      </c>
      <c r="K925" s="24">
        <f t="shared" si="59"/>
        <v>108.61</v>
      </c>
      <c r="L925" s="24">
        <f t="shared" si="58"/>
        <v>958.74</v>
      </c>
      <c r="M925" s="171"/>
    </row>
    <row r="926" spans="1:13" ht="24" customHeight="1" x14ac:dyDescent="0.4">
      <c r="A926" s="10">
        <v>922</v>
      </c>
      <c r="B926" s="3" t="s">
        <v>25</v>
      </c>
      <c r="C926" s="5" t="s">
        <v>3731</v>
      </c>
      <c r="D926" s="5" t="s">
        <v>26</v>
      </c>
      <c r="E926" s="3" t="s">
        <v>18</v>
      </c>
      <c r="F926" s="154">
        <v>0</v>
      </c>
      <c r="G926" s="144">
        <v>6</v>
      </c>
      <c r="H926" s="7">
        <v>3.5</v>
      </c>
      <c r="I926" s="8">
        <f t="shared" si="56"/>
        <v>21</v>
      </c>
      <c r="J926" s="8">
        <f t="shared" si="57"/>
        <v>1.4700000000000002</v>
      </c>
      <c r="K926" s="24">
        <f t="shared" si="59"/>
        <v>22.47</v>
      </c>
      <c r="L926" s="24">
        <f t="shared" si="58"/>
        <v>22.47</v>
      </c>
      <c r="M926" s="171"/>
    </row>
    <row r="927" spans="1:13" ht="24" customHeight="1" x14ac:dyDescent="0.4">
      <c r="A927" s="10">
        <v>923</v>
      </c>
      <c r="B927" s="3" t="s">
        <v>802</v>
      </c>
      <c r="C927" s="5" t="s">
        <v>3732</v>
      </c>
      <c r="D927" s="5" t="s">
        <v>803</v>
      </c>
      <c r="E927" s="3" t="s">
        <v>3464</v>
      </c>
      <c r="F927" s="7">
        <v>382.01</v>
      </c>
      <c r="G927" s="144">
        <v>13</v>
      </c>
      <c r="H927" s="7">
        <v>3.5</v>
      </c>
      <c r="I927" s="8">
        <f t="shared" si="56"/>
        <v>45.5</v>
      </c>
      <c r="J927" s="8">
        <f t="shared" si="57"/>
        <v>3.1850000000000005</v>
      </c>
      <c r="K927" s="24">
        <f t="shared" si="59"/>
        <v>48.69</v>
      </c>
      <c r="L927" s="24">
        <f t="shared" si="58"/>
        <v>430.7</v>
      </c>
      <c r="M927" s="171"/>
    </row>
    <row r="928" spans="1:13" ht="24" customHeight="1" x14ac:dyDescent="0.4">
      <c r="A928" s="10">
        <v>924</v>
      </c>
      <c r="B928" s="3" t="s">
        <v>1024</v>
      </c>
      <c r="C928" s="5" t="s">
        <v>3733</v>
      </c>
      <c r="D928" s="5" t="s">
        <v>2231</v>
      </c>
      <c r="E928" s="11" t="s">
        <v>3467</v>
      </c>
      <c r="F928" s="7">
        <v>146.07</v>
      </c>
      <c r="G928" s="144">
        <v>27</v>
      </c>
      <c r="H928" s="7">
        <v>3.5</v>
      </c>
      <c r="I928" s="8">
        <f t="shared" si="56"/>
        <v>94.5</v>
      </c>
      <c r="J928" s="8">
        <f t="shared" si="57"/>
        <v>6.6150000000000002</v>
      </c>
      <c r="K928" s="24">
        <f t="shared" si="59"/>
        <v>101.12</v>
      </c>
      <c r="L928" s="24">
        <f t="shared" si="58"/>
        <v>247.19</v>
      </c>
      <c r="M928" s="171"/>
    </row>
    <row r="929" spans="1:16" ht="24" customHeight="1" x14ac:dyDescent="0.4">
      <c r="A929" s="10">
        <v>925</v>
      </c>
      <c r="B929" s="3" t="s">
        <v>32</v>
      </c>
      <c r="C929" s="5" t="s">
        <v>33</v>
      </c>
      <c r="D929" s="5" t="s">
        <v>34</v>
      </c>
      <c r="E929" s="11" t="s">
        <v>18</v>
      </c>
      <c r="F929" s="154">
        <v>0</v>
      </c>
      <c r="G929" s="144">
        <v>82</v>
      </c>
      <c r="H929" s="7">
        <v>3.5</v>
      </c>
      <c r="I929" s="8">
        <f t="shared" si="56"/>
        <v>287</v>
      </c>
      <c r="J929" s="8">
        <f t="shared" si="57"/>
        <v>20.090000000000003</v>
      </c>
      <c r="K929" s="24">
        <f t="shared" si="59"/>
        <v>307.08999999999997</v>
      </c>
      <c r="L929" s="24">
        <f t="shared" si="58"/>
        <v>307.08999999999997</v>
      </c>
      <c r="M929" s="171"/>
    </row>
    <row r="930" spans="1:16" ht="24" customHeight="1" x14ac:dyDescent="0.4">
      <c r="A930" s="10">
        <v>926</v>
      </c>
      <c r="B930" s="3" t="s">
        <v>35</v>
      </c>
      <c r="C930" s="5" t="s">
        <v>36</v>
      </c>
      <c r="D930" s="5" t="s">
        <v>37</v>
      </c>
      <c r="E930" s="3" t="s">
        <v>3467</v>
      </c>
      <c r="F930" s="7">
        <v>134.83000000000001</v>
      </c>
      <c r="G930" s="144">
        <v>9</v>
      </c>
      <c r="H930" s="7">
        <v>3.5</v>
      </c>
      <c r="I930" s="8">
        <f t="shared" si="56"/>
        <v>31.5</v>
      </c>
      <c r="J930" s="8">
        <f t="shared" si="57"/>
        <v>2.2050000000000001</v>
      </c>
      <c r="K930" s="24">
        <f t="shared" si="59"/>
        <v>33.71</v>
      </c>
      <c r="L930" s="24">
        <f t="shared" si="58"/>
        <v>168.54000000000002</v>
      </c>
      <c r="M930" s="171"/>
    </row>
    <row r="931" spans="1:16" ht="24" customHeight="1" x14ac:dyDescent="0.4">
      <c r="A931" s="10">
        <v>927</v>
      </c>
      <c r="B931" s="3" t="s">
        <v>38</v>
      </c>
      <c r="C931" s="5" t="s">
        <v>3734</v>
      </c>
      <c r="D931" s="5" t="s">
        <v>40</v>
      </c>
      <c r="E931" s="3" t="s">
        <v>18</v>
      </c>
      <c r="F931" s="154">
        <v>0</v>
      </c>
      <c r="G931" s="144">
        <v>13</v>
      </c>
      <c r="H931" s="7">
        <v>3.5</v>
      </c>
      <c r="I931" s="8">
        <f t="shared" si="56"/>
        <v>45.5</v>
      </c>
      <c r="J931" s="8">
        <f t="shared" si="57"/>
        <v>3.1850000000000005</v>
      </c>
      <c r="K931" s="24">
        <f t="shared" si="59"/>
        <v>48.69</v>
      </c>
      <c r="L931" s="24">
        <f t="shared" si="58"/>
        <v>48.69</v>
      </c>
      <c r="M931" s="171"/>
    </row>
    <row r="932" spans="1:16" ht="24" customHeight="1" x14ac:dyDescent="0.4">
      <c r="A932" s="10">
        <v>928</v>
      </c>
      <c r="B932" s="3" t="s">
        <v>27</v>
      </c>
      <c r="C932" s="5" t="s">
        <v>28</v>
      </c>
      <c r="D932" s="5" t="s">
        <v>29</v>
      </c>
      <c r="E932" s="3" t="s">
        <v>3760</v>
      </c>
      <c r="F932" s="7">
        <v>44.95</v>
      </c>
      <c r="G932" s="144">
        <v>2</v>
      </c>
      <c r="H932" s="7">
        <v>3.5</v>
      </c>
      <c r="I932" s="8">
        <f t="shared" si="56"/>
        <v>7</v>
      </c>
      <c r="J932" s="8">
        <f t="shared" si="57"/>
        <v>0.49000000000000005</v>
      </c>
      <c r="K932" s="24">
        <f t="shared" si="59"/>
        <v>7.49</v>
      </c>
      <c r="L932" s="24">
        <f t="shared" si="58"/>
        <v>52.440000000000005</v>
      </c>
      <c r="M932" s="171"/>
      <c r="P932" s="34"/>
    </row>
    <row r="933" spans="1:16" ht="24" customHeight="1" x14ac:dyDescent="0.4">
      <c r="A933" s="10">
        <v>929</v>
      </c>
      <c r="B933" s="3" t="s">
        <v>441</v>
      </c>
      <c r="C933" s="5" t="s">
        <v>3735</v>
      </c>
      <c r="D933" s="5" t="s">
        <v>2230</v>
      </c>
      <c r="E933" s="3" t="s">
        <v>3465</v>
      </c>
      <c r="F933" s="7">
        <v>67.41</v>
      </c>
      <c r="G933" s="144">
        <v>18</v>
      </c>
      <c r="H933" s="7">
        <v>3.5</v>
      </c>
      <c r="I933" s="8">
        <f t="shared" si="56"/>
        <v>63</v>
      </c>
      <c r="J933" s="8">
        <f t="shared" si="57"/>
        <v>4.41</v>
      </c>
      <c r="K933" s="24">
        <f t="shared" si="59"/>
        <v>67.41</v>
      </c>
      <c r="L933" s="24">
        <f t="shared" si="58"/>
        <v>134.82</v>
      </c>
      <c r="M933" s="171"/>
      <c r="P933" s="34"/>
    </row>
    <row r="934" spans="1:16" ht="24" customHeight="1" x14ac:dyDescent="0.4">
      <c r="A934" s="10">
        <v>930</v>
      </c>
      <c r="B934" s="3" t="s">
        <v>45</v>
      </c>
      <c r="C934" s="5" t="s">
        <v>3736</v>
      </c>
      <c r="D934" s="5" t="s">
        <v>46</v>
      </c>
      <c r="E934" s="11" t="s">
        <v>3760</v>
      </c>
      <c r="F934" s="7">
        <v>408.21</v>
      </c>
      <c r="G934" s="144">
        <v>20</v>
      </c>
      <c r="H934" s="7">
        <v>3.5</v>
      </c>
      <c r="I934" s="8">
        <f t="shared" si="56"/>
        <v>70</v>
      </c>
      <c r="J934" s="8">
        <f t="shared" si="57"/>
        <v>4.9000000000000004</v>
      </c>
      <c r="K934" s="24">
        <f t="shared" si="59"/>
        <v>74.900000000000006</v>
      </c>
      <c r="L934" s="24">
        <f t="shared" si="58"/>
        <v>483.11</v>
      </c>
      <c r="M934" s="171"/>
    </row>
    <row r="935" spans="1:16" ht="24" customHeight="1" x14ac:dyDescent="0.4">
      <c r="A935" s="10">
        <v>931</v>
      </c>
      <c r="B935" s="3" t="s">
        <v>50</v>
      </c>
      <c r="C935" s="5" t="s">
        <v>3737</v>
      </c>
      <c r="D935" s="5" t="s">
        <v>51</v>
      </c>
      <c r="E935" s="11" t="s">
        <v>3465</v>
      </c>
      <c r="F935" s="7">
        <v>89.88</v>
      </c>
      <c r="G935" s="144">
        <v>20</v>
      </c>
      <c r="H935" s="7">
        <v>3.5</v>
      </c>
      <c r="I935" s="8">
        <f t="shared" si="56"/>
        <v>70</v>
      </c>
      <c r="J935" s="8">
        <f t="shared" si="57"/>
        <v>4.9000000000000004</v>
      </c>
      <c r="K935" s="24">
        <f t="shared" si="59"/>
        <v>74.900000000000006</v>
      </c>
      <c r="L935" s="24">
        <f t="shared" si="58"/>
        <v>164.78</v>
      </c>
      <c r="M935" s="171"/>
    </row>
    <row r="936" spans="1:16" ht="24" customHeight="1" x14ac:dyDescent="0.4">
      <c r="A936" s="10">
        <v>932</v>
      </c>
      <c r="B936" s="3" t="s">
        <v>52</v>
      </c>
      <c r="C936" s="5" t="s">
        <v>3738</v>
      </c>
      <c r="D936" s="5" t="s">
        <v>53</v>
      </c>
      <c r="E936" s="3" t="s">
        <v>3761</v>
      </c>
      <c r="F936" s="7">
        <v>2906.14</v>
      </c>
      <c r="G936" s="144">
        <v>121</v>
      </c>
      <c r="H936" s="7">
        <v>3.5</v>
      </c>
      <c r="I936" s="8">
        <f t="shared" si="56"/>
        <v>423.5</v>
      </c>
      <c r="J936" s="8">
        <f t="shared" si="57"/>
        <v>29.645000000000003</v>
      </c>
      <c r="K936" s="24">
        <f t="shared" si="59"/>
        <v>453.15</v>
      </c>
      <c r="L936" s="24">
        <f t="shared" si="58"/>
        <v>3359.29</v>
      </c>
      <c r="M936" s="171"/>
    </row>
    <row r="937" spans="1:16" ht="24" customHeight="1" x14ac:dyDescent="0.4">
      <c r="A937" s="10">
        <v>933</v>
      </c>
      <c r="B937" s="3" t="s">
        <v>2365</v>
      </c>
      <c r="C937" s="5" t="s">
        <v>3739</v>
      </c>
      <c r="D937" s="5" t="s">
        <v>2656</v>
      </c>
      <c r="E937" s="11" t="s">
        <v>3483</v>
      </c>
      <c r="F937" s="7">
        <v>3346.96</v>
      </c>
      <c r="G937" s="144">
        <v>29</v>
      </c>
      <c r="H937" s="7">
        <v>3.5</v>
      </c>
      <c r="I937" s="8">
        <f t="shared" si="56"/>
        <v>101.5</v>
      </c>
      <c r="J937" s="8">
        <f t="shared" si="57"/>
        <v>7.1050000000000004</v>
      </c>
      <c r="K937" s="24">
        <f t="shared" si="59"/>
        <v>108.61</v>
      </c>
      <c r="L937" s="24">
        <f t="shared" si="58"/>
        <v>3455.57</v>
      </c>
      <c r="M937" s="171"/>
    </row>
    <row r="938" spans="1:16" ht="24" customHeight="1" x14ac:dyDescent="0.4">
      <c r="A938" s="10">
        <v>934</v>
      </c>
      <c r="B938" s="3" t="s">
        <v>54</v>
      </c>
      <c r="C938" s="5" t="s">
        <v>55</v>
      </c>
      <c r="D938" s="5" t="s">
        <v>56</v>
      </c>
      <c r="E938" s="11" t="s">
        <v>3760</v>
      </c>
      <c r="F938" s="7">
        <v>1134.76</v>
      </c>
      <c r="G938" s="144">
        <v>40</v>
      </c>
      <c r="H938" s="7">
        <v>3.5</v>
      </c>
      <c r="I938" s="8">
        <f t="shared" si="56"/>
        <v>140</v>
      </c>
      <c r="J938" s="8">
        <f t="shared" si="57"/>
        <v>9.8000000000000007</v>
      </c>
      <c r="K938" s="24">
        <f t="shared" si="59"/>
        <v>149.80000000000001</v>
      </c>
      <c r="L938" s="24">
        <f t="shared" si="58"/>
        <v>1284.56</v>
      </c>
      <c r="M938" s="171"/>
    </row>
    <row r="939" spans="1:16" ht="24" customHeight="1" x14ac:dyDescent="0.4">
      <c r="A939" s="10">
        <v>935</v>
      </c>
      <c r="B939" s="3" t="s">
        <v>57</v>
      </c>
      <c r="C939" s="5" t="s">
        <v>3740</v>
      </c>
      <c r="D939" s="5" t="s">
        <v>58</v>
      </c>
      <c r="E939" s="3" t="s">
        <v>3761</v>
      </c>
      <c r="F939" s="7">
        <v>741.52</v>
      </c>
      <c r="G939" s="144">
        <v>35</v>
      </c>
      <c r="H939" s="7">
        <v>3.5</v>
      </c>
      <c r="I939" s="8">
        <f t="shared" si="56"/>
        <v>122.5</v>
      </c>
      <c r="J939" s="8">
        <f t="shared" si="57"/>
        <v>8.5750000000000011</v>
      </c>
      <c r="K939" s="24">
        <f t="shared" si="59"/>
        <v>131.07999999999998</v>
      </c>
      <c r="L939" s="24">
        <f t="shared" si="58"/>
        <v>872.59999999999991</v>
      </c>
      <c r="M939" s="171"/>
    </row>
    <row r="940" spans="1:16" ht="24" customHeight="1" x14ac:dyDescent="0.4">
      <c r="A940" s="172">
        <v>936</v>
      </c>
      <c r="B940" s="3" t="s">
        <v>3917</v>
      </c>
      <c r="C940" s="5" t="s">
        <v>3918</v>
      </c>
      <c r="D940" s="5" t="s">
        <v>3919</v>
      </c>
      <c r="E940" s="3" t="s">
        <v>18</v>
      </c>
      <c r="F940" s="7">
        <v>0</v>
      </c>
      <c r="G940" s="144">
        <v>0</v>
      </c>
      <c r="H940" s="7">
        <v>3.5</v>
      </c>
      <c r="I940" s="8">
        <f t="shared" si="56"/>
        <v>0</v>
      </c>
      <c r="J940" s="8">
        <f t="shared" si="57"/>
        <v>0</v>
      </c>
      <c r="K940" s="24">
        <f t="shared" si="59"/>
        <v>0</v>
      </c>
      <c r="L940" s="24">
        <f t="shared" si="58"/>
        <v>0</v>
      </c>
      <c r="M940" s="171"/>
    </row>
    <row r="941" spans="1:16" ht="24" customHeight="1" x14ac:dyDescent="0.4">
      <c r="A941" s="10">
        <v>937</v>
      </c>
      <c r="B941" s="3" t="s">
        <v>953</v>
      </c>
      <c r="C941" s="5" t="s">
        <v>3741</v>
      </c>
      <c r="D941" s="5" t="s">
        <v>954</v>
      </c>
      <c r="E941" s="3" t="s">
        <v>3465</v>
      </c>
      <c r="F941" s="7">
        <v>116.1</v>
      </c>
      <c r="G941" s="144">
        <v>38</v>
      </c>
      <c r="H941" s="7">
        <v>3.5</v>
      </c>
      <c r="I941" s="8">
        <f t="shared" si="56"/>
        <v>133</v>
      </c>
      <c r="J941" s="8">
        <f t="shared" si="57"/>
        <v>9.31</v>
      </c>
      <c r="K941" s="24">
        <f t="shared" si="59"/>
        <v>142.31</v>
      </c>
      <c r="L941" s="24">
        <f t="shared" si="58"/>
        <v>258.40999999999997</v>
      </c>
      <c r="M941" s="171"/>
    </row>
    <row r="942" spans="1:16" ht="24" customHeight="1" x14ac:dyDescent="0.4">
      <c r="A942" s="10">
        <v>938</v>
      </c>
      <c r="B942" s="3" t="s">
        <v>771</v>
      </c>
      <c r="C942" s="5" t="s">
        <v>3742</v>
      </c>
      <c r="D942" s="5" t="s">
        <v>773</v>
      </c>
      <c r="E942" s="11" t="s">
        <v>3464</v>
      </c>
      <c r="F942" s="7">
        <v>434.43</v>
      </c>
      <c r="G942" s="144">
        <v>20</v>
      </c>
      <c r="H942" s="7">
        <v>3.5</v>
      </c>
      <c r="I942" s="8">
        <f t="shared" si="56"/>
        <v>70</v>
      </c>
      <c r="J942" s="8">
        <f t="shared" si="57"/>
        <v>4.9000000000000004</v>
      </c>
      <c r="K942" s="24">
        <f t="shared" si="59"/>
        <v>74.900000000000006</v>
      </c>
      <c r="L942" s="24">
        <f t="shared" si="58"/>
        <v>509.33000000000004</v>
      </c>
      <c r="M942" s="171"/>
    </row>
    <row r="943" spans="1:16" ht="24" customHeight="1" x14ac:dyDescent="0.4">
      <c r="A943" s="10">
        <v>939</v>
      </c>
      <c r="B943" s="3" t="s">
        <v>774</v>
      </c>
      <c r="C943" s="5" t="s">
        <v>775</v>
      </c>
      <c r="D943" s="5" t="s">
        <v>776</v>
      </c>
      <c r="E943" s="11" t="s">
        <v>3464</v>
      </c>
      <c r="F943" s="7">
        <v>303.35000000000002</v>
      </c>
      <c r="G943" s="144">
        <v>15</v>
      </c>
      <c r="H943" s="7">
        <v>3.5</v>
      </c>
      <c r="I943" s="8">
        <f t="shared" si="56"/>
        <v>52.5</v>
      </c>
      <c r="J943" s="8">
        <f t="shared" si="57"/>
        <v>3.6750000000000003</v>
      </c>
      <c r="K943" s="24">
        <f t="shared" si="59"/>
        <v>56.18</v>
      </c>
      <c r="L943" s="24">
        <f t="shared" si="58"/>
        <v>359.53000000000003</v>
      </c>
      <c r="M943" s="171"/>
    </row>
    <row r="944" spans="1:16" ht="24" customHeight="1" x14ac:dyDescent="0.4">
      <c r="A944" s="10">
        <v>940</v>
      </c>
      <c r="B944" s="3" t="s">
        <v>777</v>
      </c>
      <c r="C944" s="5" t="s">
        <v>3743</v>
      </c>
      <c r="D944" s="5" t="s">
        <v>778</v>
      </c>
      <c r="E944" s="3" t="s">
        <v>3465</v>
      </c>
      <c r="F944" s="7">
        <v>18.73</v>
      </c>
      <c r="G944" s="144">
        <v>3</v>
      </c>
      <c r="H944" s="7">
        <v>3.5</v>
      </c>
      <c r="I944" s="8">
        <f t="shared" si="56"/>
        <v>10.5</v>
      </c>
      <c r="J944" s="8">
        <f t="shared" si="57"/>
        <v>0.7350000000000001</v>
      </c>
      <c r="K944" s="24">
        <f t="shared" si="59"/>
        <v>11.24</v>
      </c>
      <c r="L944" s="24">
        <f t="shared" si="58"/>
        <v>29.97</v>
      </c>
      <c r="M944" s="171"/>
    </row>
    <row r="945" spans="1:14" ht="24" customHeight="1" x14ac:dyDescent="0.4">
      <c r="A945" s="10">
        <v>941</v>
      </c>
      <c r="B945" s="3" t="s">
        <v>779</v>
      </c>
      <c r="C945" s="5" t="s">
        <v>3744</v>
      </c>
      <c r="D945" s="5" t="s">
        <v>780</v>
      </c>
      <c r="E945" s="3" t="s">
        <v>3465</v>
      </c>
      <c r="F945" s="7">
        <v>67.41</v>
      </c>
      <c r="G945" s="144">
        <v>22</v>
      </c>
      <c r="H945" s="7">
        <v>3.5</v>
      </c>
      <c r="I945" s="8">
        <f t="shared" si="56"/>
        <v>77</v>
      </c>
      <c r="J945" s="8">
        <f t="shared" si="57"/>
        <v>5.3900000000000006</v>
      </c>
      <c r="K945" s="24">
        <f t="shared" si="59"/>
        <v>82.39</v>
      </c>
      <c r="L945" s="24">
        <f t="shared" si="58"/>
        <v>149.80000000000001</v>
      </c>
      <c r="M945" s="171"/>
    </row>
    <row r="946" spans="1:14" ht="24" customHeight="1" x14ac:dyDescent="0.4">
      <c r="A946" s="10">
        <v>942</v>
      </c>
      <c r="B946" s="3" t="s">
        <v>781</v>
      </c>
      <c r="C946" s="5" t="s">
        <v>782</v>
      </c>
      <c r="D946" s="5" t="s">
        <v>783</v>
      </c>
      <c r="E946" s="11" t="s">
        <v>3467</v>
      </c>
      <c r="F946" s="7">
        <v>138.58000000000001</v>
      </c>
      <c r="G946" s="144">
        <v>11</v>
      </c>
      <c r="H946" s="7">
        <v>3.5</v>
      </c>
      <c r="I946" s="8">
        <f t="shared" si="56"/>
        <v>38.5</v>
      </c>
      <c r="J946" s="8">
        <f t="shared" si="57"/>
        <v>2.6950000000000003</v>
      </c>
      <c r="K946" s="24">
        <f t="shared" si="59"/>
        <v>41.199999999999996</v>
      </c>
      <c r="L946" s="24">
        <f t="shared" si="58"/>
        <v>179.78</v>
      </c>
      <c r="M946" s="171"/>
    </row>
    <row r="947" spans="1:14" ht="24" customHeight="1" x14ac:dyDescent="0.4">
      <c r="A947" s="10">
        <v>943</v>
      </c>
      <c r="B947" s="3" t="s">
        <v>2427</v>
      </c>
      <c r="C947" s="5" t="s">
        <v>2754</v>
      </c>
      <c r="D947" s="5" t="s">
        <v>2755</v>
      </c>
      <c r="E947" s="3" t="s">
        <v>18</v>
      </c>
      <c r="F947" s="7">
        <v>0</v>
      </c>
      <c r="G947" s="144">
        <v>3</v>
      </c>
      <c r="H947" s="7">
        <v>3.5</v>
      </c>
      <c r="I947" s="8">
        <f t="shared" si="56"/>
        <v>10.5</v>
      </c>
      <c r="J947" s="8">
        <f t="shared" si="57"/>
        <v>0.7350000000000001</v>
      </c>
      <c r="K947" s="24">
        <f t="shared" si="59"/>
        <v>11.24</v>
      </c>
      <c r="L947" s="24">
        <f t="shared" si="58"/>
        <v>11.24</v>
      </c>
      <c r="M947" s="171"/>
    </row>
    <row r="948" spans="1:14" ht="24" customHeight="1" x14ac:dyDescent="0.4">
      <c r="A948" s="10">
        <v>944</v>
      </c>
      <c r="B948" s="3" t="s">
        <v>804</v>
      </c>
      <c r="C948" s="5" t="s">
        <v>3745</v>
      </c>
      <c r="D948" s="5" t="s">
        <v>805</v>
      </c>
      <c r="E948" s="11" t="s">
        <v>3465</v>
      </c>
      <c r="F948" s="7">
        <v>176.02</v>
      </c>
      <c r="G948" s="144">
        <v>38</v>
      </c>
      <c r="H948" s="7">
        <v>3.5</v>
      </c>
      <c r="I948" s="8">
        <f t="shared" si="56"/>
        <v>133</v>
      </c>
      <c r="J948" s="8">
        <f t="shared" si="57"/>
        <v>9.31</v>
      </c>
      <c r="K948" s="24">
        <f t="shared" si="59"/>
        <v>142.31</v>
      </c>
      <c r="L948" s="24">
        <f t="shared" si="58"/>
        <v>318.33000000000004</v>
      </c>
      <c r="M948" s="171"/>
    </row>
    <row r="949" spans="1:14" ht="24" customHeight="1" x14ac:dyDescent="0.4">
      <c r="A949" s="10">
        <v>945</v>
      </c>
      <c r="B949" s="3" t="s">
        <v>806</v>
      </c>
      <c r="C949" s="5" t="s">
        <v>3746</v>
      </c>
      <c r="D949" s="5" t="s">
        <v>807</v>
      </c>
      <c r="E949" s="11" t="s">
        <v>3465</v>
      </c>
      <c r="F949" s="7">
        <v>59.92</v>
      </c>
      <c r="G949" s="144">
        <v>16</v>
      </c>
      <c r="H949" s="7">
        <v>3.5</v>
      </c>
      <c r="I949" s="8">
        <f t="shared" si="56"/>
        <v>56</v>
      </c>
      <c r="J949" s="8">
        <f t="shared" si="57"/>
        <v>3.9200000000000004</v>
      </c>
      <c r="K949" s="24">
        <f t="shared" si="59"/>
        <v>59.92</v>
      </c>
      <c r="L949" s="24">
        <f t="shared" si="58"/>
        <v>119.84</v>
      </c>
      <c r="M949" s="171"/>
    </row>
    <row r="950" spans="1:14" ht="24" customHeight="1" x14ac:dyDescent="0.4">
      <c r="A950" s="10">
        <v>946</v>
      </c>
      <c r="B950" s="3" t="s">
        <v>808</v>
      </c>
      <c r="C950" s="5" t="s">
        <v>809</v>
      </c>
      <c r="D950" s="5" t="s">
        <v>810</v>
      </c>
      <c r="E950" s="11" t="s">
        <v>18</v>
      </c>
      <c r="F950" s="154">
        <v>0</v>
      </c>
      <c r="G950" s="144">
        <v>64</v>
      </c>
      <c r="H950" s="7">
        <v>3.5</v>
      </c>
      <c r="I950" s="8">
        <f t="shared" si="56"/>
        <v>224</v>
      </c>
      <c r="J950" s="8">
        <f t="shared" si="57"/>
        <v>15.680000000000001</v>
      </c>
      <c r="K950" s="24">
        <f t="shared" si="59"/>
        <v>239.68</v>
      </c>
      <c r="L950" s="24">
        <f t="shared" si="58"/>
        <v>239.68</v>
      </c>
      <c r="M950" s="171"/>
    </row>
    <row r="951" spans="1:14" ht="23.25" customHeight="1" x14ac:dyDescent="0.4">
      <c r="A951" s="10">
        <v>947</v>
      </c>
      <c r="B951" s="3" t="s">
        <v>811</v>
      </c>
      <c r="C951" s="5" t="s">
        <v>812</v>
      </c>
      <c r="D951" s="5" t="s">
        <v>813</v>
      </c>
      <c r="E951" s="11" t="s">
        <v>3465</v>
      </c>
      <c r="F951" s="7">
        <v>116.1</v>
      </c>
      <c r="G951" s="144">
        <v>36</v>
      </c>
      <c r="H951" s="7">
        <v>3.5</v>
      </c>
      <c r="I951" s="8">
        <f t="shared" si="56"/>
        <v>126</v>
      </c>
      <c r="J951" s="8">
        <f t="shared" si="57"/>
        <v>8.82</v>
      </c>
      <c r="K951" s="24">
        <f t="shared" si="59"/>
        <v>134.82</v>
      </c>
      <c r="L951" s="24">
        <f t="shared" si="58"/>
        <v>250.92</v>
      </c>
      <c r="M951" s="171"/>
    </row>
    <row r="952" spans="1:14" ht="24" customHeight="1" x14ac:dyDescent="0.4">
      <c r="A952" s="172">
        <v>948</v>
      </c>
      <c r="B952" s="3" t="s">
        <v>3920</v>
      </c>
      <c r="C952" s="5" t="s">
        <v>3921</v>
      </c>
      <c r="D952" s="5" t="s">
        <v>3922</v>
      </c>
      <c r="E952" s="11" t="s">
        <v>18</v>
      </c>
      <c r="F952" s="154">
        <v>0</v>
      </c>
      <c r="G952" s="144">
        <v>0</v>
      </c>
      <c r="H952" s="7">
        <v>3.5</v>
      </c>
      <c r="I952" s="8">
        <f t="shared" si="56"/>
        <v>0</v>
      </c>
      <c r="J952" s="8">
        <f t="shared" si="57"/>
        <v>0</v>
      </c>
      <c r="K952" s="24">
        <f t="shared" si="59"/>
        <v>0</v>
      </c>
      <c r="L952" s="24">
        <f t="shared" si="58"/>
        <v>0</v>
      </c>
      <c r="M952" s="171"/>
    </row>
    <row r="953" spans="1:14" ht="24" customHeight="1" x14ac:dyDescent="0.4">
      <c r="A953" s="10">
        <v>949</v>
      </c>
      <c r="B953" s="3" t="s">
        <v>814</v>
      </c>
      <c r="C953" s="5" t="s">
        <v>815</v>
      </c>
      <c r="D953" s="5" t="s">
        <v>816</v>
      </c>
      <c r="E953" s="3" t="s">
        <v>18</v>
      </c>
      <c r="F953" s="154">
        <v>0</v>
      </c>
      <c r="G953" s="144">
        <v>34</v>
      </c>
      <c r="H953" s="7">
        <v>3.5</v>
      </c>
      <c r="I953" s="8">
        <f t="shared" si="56"/>
        <v>119</v>
      </c>
      <c r="J953" s="8">
        <f t="shared" si="57"/>
        <v>8.33</v>
      </c>
      <c r="K953" s="24">
        <f t="shared" si="59"/>
        <v>127.33</v>
      </c>
      <c r="L953" s="24">
        <f t="shared" si="58"/>
        <v>127.33</v>
      </c>
      <c r="M953" s="171"/>
    </row>
    <row r="954" spans="1:14" ht="24" customHeight="1" x14ac:dyDescent="0.4">
      <c r="A954" s="10">
        <v>950</v>
      </c>
      <c r="B954" s="3" t="s">
        <v>69</v>
      </c>
      <c r="C954" s="5" t="s">
        <v>2172</v>
      </c>
      <c r="D954" s="5" t="s">
        <v>70</v>
      </c>
      <c r="E954" s="3" t="s">
        <v>3468</v>
      </c>
      <c r="F954" s="7">
        <v>93.63</v>
      </c>
      <c r="G954" s="144">
        <v>7</v>
      </c>
      <c r="H954" s="7">
        <v>3.5</v>
      </c>
      <c r="I954" s="8">
        <f t="shared" si="56"/>
        <v>24.5</v>
      </c>
      <c r="J954" s="8">
        <f t="shared" si="57"/>
        <v>1.7150000000000001</v>
      </c>
      <c r="K954" s="24">
        <f t="shared" si="59"/>
        <v>26.220000000000002</v>
      </c>
      <c r="L954" s="24">
        <f t="shared" si="58"/>
        <v>119.85</v>
      </c>
      <c r="M954" s="171"/>
    </row>
    <row r="955" spans="1:14" ht="24" customHeight="1" x14ac:dyDescent="0.4">
      <c r="A955" s="10">
        <v>951</v>
      </c>
      <c r="B955" s="3" t="s">
        <v>3115</v>
      </c>
      <c r="C955" s="5" t="s">
        <v>3747</v>
      </c>
      <c r="D955" s="5" t="s">
        <v>1309</v>
      </c>
      <c r="E955" s="3" t="s">
        <v>3464</v>
      </c>
      <c r="F955" s="7">
        <v>127.34</v>
      </c>
      <c r="G955" s="144">
        <v>7</v>
      </c>
      <c r="H955" s="7">
        <v>3.5</v>
      </c>
      <c r="I955" s="8">
        <f t="shared" si="56"/>
        <v>24.5</v>
      </c>
      <c r="J955" s="8">
        <f t="shared" si="57"/>
        <v>1.7150000000000001</v>
      </c>
      <c r="K955" s="24">
        <f t="shared" si="59"/>
        <v>26.220000000000002</v>
      </c>
      <c r="L955" s="24">
        <f t="shared" si="58"/>
        <v>153.56</v>
      </c>
      <c r="M955" s="171"/>
    </row>
    <row r="956" spans="1:14" ht="24" customHeight="1" x14ac:dyDescent="0.4">
      <c r="A956" s="10">
        <v>952</v>
      </c>
      <c r="B956" s="3" t="s">
        <v>66</v>
      </c>
      <c r="C956" s="5" t="s">
        <v>67</v>
      </c>
      <c r="D956" s="5" t="s">
        <v>68</v>
      </c>
      <c r="E956" s="3" t="s">
        <v>3465</v>
      </c>
      <c r="F956" s="7">
        <v>269.64999999999998</v>
      </c>
      <c r="G956" s="144">
        <v>29</v>
      </c>
      <c r="H956" s="7">
        <v>3.5</v>
      </c>
      <c r="I956" s="8">
        <f t="shared" si="56"/>
        <v>101.5</v>
      </c>
      <c r="J956" s="8">
        <f t="shared" si="57"/>
        <v>7.1050000000000004</v>
      </c>
      <c r="K956" s="24">
        <f t="shared" si="59"/>
        <v>108.61</v>
      </c>
      <c r="L956" s="24">
        <f t="shared" si="58"/>
        <v>378.26</v>
      </c>
      <c r="M956" s="171"/>
    </row>
    <row r="957" spans="1:14" ht="24" customHeight="1" x14ac:dyDescent="0.4">
      <c r="A957" s="10">
        <v>953</v>
      </c>
      <c r="B957" s="3" t="s">
        <v>2169</v>
      </c>
      <c r="C957" s="5" t="s">
        <v>2358</v>
      </c>
      <c r="D957" s="5" t="s">
        <v>2359</v>
      </c>
      <c r="E957" s="3" t="s">
        <v>18</v>
      </c>
      <c r="F957" s="7">
        <v>0</v>
      </c>
      <c r="G957" s="144">
        <v>33</v>
      </c>
      <c r="H957" s="7">
        <v>3.5</v>
      </c>
      <c r="I957" s="8">
        <f t="shared" si="56"/>
        <v>115.5</v>
      </c>
      <c r="J957" s="8">
        <f t="shared" si="57"/>
        <v>8.0850000000000009</v>
      </c>
      <c r="K957" s="24">
        <f t="shared" si="59"/>
        <v>123.59</v>
      </c>
      <c r="L957" s="24">
        <f t="shared" si="58"/>
        <v>123.59</v>
      </c>
      <c r="M957" s="171"/>
    </row>
    <row r="958" spans="1:14" ht="24" customHeight="1" x14ac:dyDescent="0.4">
      <c r="A958" s="10">
        <v>954</v>
      </c>
      <c r="B958" s="3" t="s">
        <v>1315</v>
      </c>
      <c r="C958" s="5" t="s">
        <v>1316</v>
      </c>
      <c r="D958" s="5" t="s">
        <v>1317</v>
      </c>
      <c r="E958" s="32" t="s">
        <v>18</v>
      </c>
      <c r="F958" s="2">
        <v>0</v>
      </c>
      <c r="G958" s="144">
        <v>48</v>
      </c>
      <c r="H958" s="7">
        <v>3.5</v>
      </c>
      <c r="I958" s="8">
        <f t="shared" si="56"/>
        <v>168</v>
      </c>
      <c r="J958" s="8">
        <f t="shared" si="57"/>
        <v>11.760000000000002</v>
      </c>
      <c r="K958" s="8">
        <f t="shared" si="59"/>
        <v>179.76</v>
      </c>
      <c r="L958" s="8">
        <f t="shared" si="58"/>
        <v>179.76</v>
      </c>
      <c r="M958" s="171"/>
    </row>
    <row r="959" spans="1:14" ht="24" customHeight="1" x14ac:dyDescent="0.4">
      <c r="A959" s="10">
        <v>955</v>
      </c>
      <c r="B959" s="3" t="s">
        <v>1320</v>
      </c>
      <c r="C959" s="5" t="s">
        <v>1321</v>
      </c>
      <c r="D959" s="5" t="s">
        <v>1322</v>
      </c>
      <c r="E959" s="3" t="s">
        <v>3464</v>
      </c>
      <c r="F959" s="2">
        <v>123.6</v>
      </c>
      <c r="G959" s="144">
        <v>6</v>
      </c>
      <c r="H959" s="7">
        <v>3.5</v>
      </c>
      <c r="I959" s="8">
        <f t="shared" si="56"/>
        <v>21</v>
      </c>
      <c r="J959" s="8">
        <f t="shared" si="57"/>
        <v>1.4700000000000002</v>
      </c>
      <c r="K959" s="8">
        <f t="shared" si="59"/>
        <v>22.47</v>
      </c>
      <c r="L959" s="8">
        <f t="shared" si="58"/>
        <v>146.07</v>
      </c>
      <c r="M959" s="171"/>
    </row>
    <row r="960" spans="1:14" ht="24.75" customHeight="1" x14ac:dyDescent="0.4">
      <c r="A960" s="10">
        <v>956</v>
      </c>
      <c r="B960" s="3" t="s">
        <v>1323</v>
      </c>
      <c r="C960" s="5" t="s">
        <v>3748</v>
      </c>
      <c r="D960" s="5" t="s">
        <v>1324</v>
      </c>
      <c r="E960" s="10" t="s">
        <v>3471</v>
      </c>
      <c r="F960" s="78">
        <v>33.71</v>
      </c>
      <c r="G960" s="144">
        <v>5</v>
      </c>
      <c r="H960" s="7">
        <v>3.5</v>
      </c>
      <c r="I960" s="8">
        <f t="shared" si="56"/>
        <v>17.5</v>
      </c>
      <c r="J960" s="8">
        <f t="shared" si="57"/>
        <v>1.2250000000000001</v>
      </c>
      <c r="K960" s="8">
        <f t="shared" si="59"/>
        <v>18.73</v>
      </c>
      <c r="L960" s="8">
        <f t="shared" si="58"/>
        <v>52.44</v>
      </c>
      <c r="M960" s="174"/>
      <c r="N960" s="174"/>
    </row>
    <row r="961" spans="1:12" ht="24" customHeight="1" x14ac:dyDescent="0.4">
      <c r="A961" s="10">
        <v>957</v>
      </c>
      <c r="B961" s="3" t="s">
        <v>1325</v>
      </c>
      <c r="C961" s="5" t="s">
        <v>3749</v>
      </c>
      <c r="D961" s="5" t="s">
        <v>1326</v>
      </c>
      <c r="E961" s="3" t="s">
        <v>18</v>
      </c>
      <c r="F961" s="7">
        <v>0</v>
      </c>
      <c r="G961" s="144">
        <v>33</v>
      </c>
      <c r="H961" s="7">
        <v>3.5</v>
      </c>
      <c r="I961" s="8">
        <f t="shared" si="56"/>
        <v>115.5</v>
      </c>
      <c r="J961" s="8">
        <f t="shared" si="57"/>
        <v>8.0850000000000009</v>
      </c>
      <c r="K961" s="8">
        <f t="shared" si="59"/>
        <v>123.59</v>
      </c>
      <c r="L961" s="8">
        <f t="shared" si="58"/>
        <v>123.59</v>
      </c>
    </row>
    <row r="962" spans="1:12" ht="24" customHeight="1" x14ac:dyDescent="0.4">
      <c r="A962" s="10">
        <v>958</v>
      </c>
      <c r="B962" s="3" t="s">
        <v>64</v>
      </c>
      <c r="C962" s="5" t="s">
        <v>3750</v>
      </c>
      <c r="D962" s="5" t="s">
        <v>65</v>
      </c>
      <c r="E962" s="10" t="s">
        <v>3760</v>
      </c>
      <c r="F962" s="7">
        <v>1280.82</v>
      </c>
      <c r="G962" s="144">
        <v>68</v>
      </c>
      <c r="H962" s="7">
        <v>3.5</v>
      </c>
      <c r="I962" s="8">
        <f t="shared" si="56"/>
        <v>238</v>
      </c>
      <c r="J962" s="8">
        <f t="shared" si="57"/>
        <v>16.66</v>
      </c>
      <c r="K962" s="8">
        <f t="shared" si="59"/>
        <v>254.66</v>
      </c>
      <c r="L962" s="8">
        <f t="shared" si="58"/>
        <v>1535.48</v>
      </c>
    </row>
    <row r="963" spans="1:12" x14ac:dyDescent="0.4">
      <c r="A963" s="10">
        <v>959</v>
      </c>
      <c r="B963" s="3" t="s">
        <v>1319</v>
      </c>
      <c r="C963" s="5" t="s">
        <v>2234</v>
      </c>
      <c r="D963" s="5" t="s">
        <v>2233</v>
      </c>
      <c r="E963" s="10" t="s">
        <v>3464</v>
      </c>
      <c r="F963" s="7">
        <v>1835.07</v>
      </c>
      <c r="G963" s="144">
        <v>37</v>
      </c>
      <c r="H963" s="7">
        <v>3.5</v>
      </c>
      <c r="I963" s="8">
        <f t="shared" si="56"/>
        <v>129.5</v>
      </c>
      <c r="J963" s="8">
        <f t="shared" si="57"/>
        <v>9.0650000000000013</v>
      </c>
      <c r="K963" s="8">
        <f t="shared" si="59"/>
        <v>138.57</v>
      </c>
      <c r="L963" s="8">
        <f t="shared" si="58"/>
        <v>1973.6399999999999</v>
      </c>
    </row>
    <row r="964" spans="1:12" x14ac:dyDescent="0.4">
      <c r="A964" s="10">
        <v>960</v>
      </c>
      <c r="B964" s="3" t="s">
        <v>62</v>
      </c>
      <c r="C964" s="5" t="s">
        <v>3751</v>
      </c>
      <c r="D964" s="5" t="s">
        <v>63</v>
      </c>
      <c r="E964" s="10" t="s">
        <v>3760</v>
      </c>
      <c r="F964" s="7">
        <v>850.12</v>
      </c>
      <c r="G964" s="144">
        <v>39</v>
      </c>
      <c r="H964" s="7">
        <v>3.5</v>
      </c>
      <c r="I964" s="8">
        <f t="shared" si="56"/>
        <v>136.5</v>
      </c>
      <c r="J964" s="8">
        <f t="shared" si="57"/>
        <v>9.5550000000000015</v>
      </c>
      <c r="K964" s="8">
        <f t="shared" si="59"/>
        <v>146.06</v>
      </c>
      <c r="L964" s="8">
        <f t="shared" si="58"/>
        <v>996.18000000000006</v>
      </c>
    </row>
    <row r="965" spans="1:12" x14ac:dyDescent="0.4">
      <c r="A965" s="10">
        <v>961</v>
      </c>
      <c r="B965" s="3" t="s">
        <v>59</v>
      </c>
      <c r="C965" s="5" t="s">
        <v>60</v>
      </c>
      <c r="D965" s="5" t="s">
        <v>61</v>
      </c>
      <c r="E965" s="10" t="s">
        <v>3760</v>
      </c>
      <c r="F965" s="7">
        <v>853.88</v>
      </c>
      <c r="G965" s="144">
        <v>16</v>
      </c>
      <c r="H965" s="7">
        <v>3.5</v>
      </c>
      <c r="I965" s="8">
        <f t="shared" si="56"/>
        <v>56</v>
      </c>
      <c r="J965" s="8">
        <f t="shared" si="57"/>
        <v>3.9200000000000004</v>
      </c>
      <c r="K965" s="8">
        <f t="shared" si="59"/>
        <v>59.92</v>
      </c>
      <c r="L965" s="8">
        <f t="shared" si="58"/>
        <v>913.8</v>
      </c>
    </row>
    <row r="966" spans="1:12" x14ac:dyDescent="0.4">
      <c r="A966" s="10">
        <v>962</v>
      </c>
      <c r="B966" s="3" t="s">
        <v>1330</v>
      </c>
      <c r="C966" s="5" t="s">
        <v>3752</v>
      </c>
      <c r="D966" s="5" t="s">
        <v>1331</v>
      </c>
      <c r="E966" s="3" t="s">
        <v>18</v>
      </c>
      <c r="F966" s="7">
        <v>0</v>
      </c>
      <c r="G966" s="144">
        <v>29</v>
      </c>
      <c r="H966" s="7">
        <v>3.5</v>
      </c>
      <c r="I966" s="8">
        <f t="shared" ref="I966:I996" si="60">SUM(G966*H966)</f>
        <v>101.5</v>
      </c>
      <c r="J966" s="8">
        <f t="shared" ref="J966:J996" si="61">SUM(I966*7%)</f>
        <v>7.1050000000000004</v>
      </c>
      <c r="K966" s="8">
        <f t="shared" si="59"/>
        <v>108.61</v>
      </c>
      <c r="L966" s="8">
        <f t="shared" ref="L966:L996" si="62">SUM(F966+K966)</f>
        <v>108.61</v>
      </c>
    </row>
    <row r="967" spans="1:12" x14ac:dyDescent="0.4">
      <c r="A967" s="10">
        <v>963</v>
      </c>
      <c r="B967" s="3" t="s">
        <v>1332</v>
      </c>
      <c r="C967" s="5" t="s">
        <v>1328</v>
      </c>
      <c r="D967" s="5" t="s">
        <v>1333</v>
      </c>
      <c r="E967" s="10" t="s">
        <v>3464</v>
      </c>
      <c r="F967" s="7">
        <v>243.44</v>
      </c>
      <c r="G967" s="144">
        <v>14</v>
      </c>
      <c r="H967" s="7">
        <v>3.5</v>
      </c>
      <c r="I967" s="8">
        <f t="shared" si="60"/>
        <v>49</v>
      </c>
      <c r="J967" s="8">
        <f t="shared" si="61"/>
        <v>3.43</v>
      </c>
      <c r="K967" s="8">
        <f t="shared" si="59"/>
        <v>52.43</v>
      </c>
      <c r="L967" s="8">
        <f t="shared" si="62"/>
        <v>295.87</v>
      </c>
    </row>
    <row r="968" spans="1:12" x14ac:dyDescent="0.4">
      <c r="A968" s="10">
        <v>964</v>
      </c>
      <c r="B968" s="3" t="s">
        <v>1327</v>
      </c>
      <c r="C968" s="5" t="s">
        <v>1328</v>
      </c>
      <c r="D968" s="5" t="s">
        <v>1329</v>
      </c>
      <c r="E968" s="10" t="s">
        <v>3464</v>
      </c>
      <c r="F968" s="7">
        <v>917.53</v>
      </c>
      <c r="G968" s="144">
        <v>38</v>
      </c>
      <c r="H968" s="7">
        <v>3.5</v>
      </c>
      <c r="I968" s="8">
        <f t="shared" si="60"/>
        <v>133</v>
      </c>
      <c r="J968" s="8">
        <f t="shared" si="61"/>
        <v>9.31</v>
      </c>
      <c r="K968" s="8">
        <f t="shared" ref="K968:K996" si="63">ROUNDUP(I968+J968,2)</f>
        <v>142.31</v>
      </c>
      <c r="L968" s="8">
        <f t="shared" si="62"/>
        <v>1059.8399999999999</v>
      </c>
    </row>
    <row r="969" spans="1:12" x14ac:dyDescent="0.4">
      <c r="A969" s="10">
        <v>965</v>
      </c>
      <c r="B969" s="3" t="s">
        <v>1334</v>
      </c>
      <c r="C969" s="5" t="s">
        <v>1335</v>
      </c>
      <c r="D969" s="5" t="s">
        <v>1336</v>
      </c>
      <c r="E969" s="151">
        <v>21794</v>
      </c>
      <c r="F969" s="7">
        <v>97.37</v>
      </c>
      <c r="G969" s="144">
        <v>22</v>
      </c>
      <c r="H969" s="7">
        <v>3.5</v>
      </c>
      <c r="I969" s="8">
        <f t="shared" si="60"/>
        <v>77</v>
      </c>
      <c r="J969" s="8">
        <f t="shared" si="61"/>
        <v>5.3900000000000006</v>
      </c>
      <c r="K969" s="8">
        <f t="shared" si="63"/>
        <v>82.39</v>
      </c>
      <c r="L969" s="8">
        <f t="shared" si="62"/>
        <v>179.76</v>
      </c>
    </row>
    <row r="970" spans="1:12" x14ac:dyDescent="0.4">
      <c r="A970" s="10">
        <v>966</v>
      </c>
      <c r="B970" s="3" t="s">
        <v>1340</v>
      </c>
      <c r="C970" s="5" t="s">
        <v>1341</v>
      </c>
      <c r="D970" s="5" t="s">
        <v>1342</v>
      </c>
      <c r="E970" s="3" t="s">
        <v>18</v>
      </c>
      <c r="F970" s="7">
        <v>0</v>
      </c>
      <c r="G970" s="144">
        <v>690</v>
      </c>
      <c r="H970" s="7">
        <v>3.5</v>
      </c>
      <c r="I970" s="8">
        <f t="shared" si="60"/>
        <v>2415</v>
      </c>
      <c r="J970" s="8">
        <f t="shared" si="61"/>
        <v>169.05</v>
      </c>
      <c r="K970" s="8">
        <f t="shared" si="63"/>
        <v>2584.0500000000002</v>
      </c>
      <c r="L970" s="8">
        <f t="shared" si="62"/>
        <v>2584.0500000000002</v>
      </c>
    </row>
    <row r="971" spans="1:12" x14ac:dyDescent="0.4">
      <c r="A971" s="10">
        <v>967</v>
      </c>
      <c r="B971" s="3" t="s">
        <v>2247</v>
      </c>
      <c r="C971" s="5" t="s">
        <v>2109</v>
      </c>
      <c r="D971" s="5" t="s">
        <v>2251</v>
      </c>
      <c r="E971" s="10" t="s">
        <v>3477</v>
      </c>
      <c r="F971" s="7">
        <v>700.32</v>
      </c>
      <c r="G971" s="144">
        <v>109</v>
      </c>
      <c r="H971" s="7">
        <v>3.5</v>
      </c>
      <c r="I971" s="8">
        <f t="shared" si="60"/>
        <v>381.5</v>
      </c>
      <c r="J971" s="8">
        <f t="shared" si="61"/>
        <v>26.705000000000002</v>
      </c>
      <c r="K971" s="8">
        <f t="shared" si="63"/>
        <v>408.21</v>
      </c>
      <c r="L971" s="8">
        <f t="shared" si="62"/>
        <v>1108.53</v>
      </c>
    </row>
    <row r="972" spans="1:12" x14ac:dyDescent="0.4">
      <c r="A972" s="10">
        <v>968</v>
      </c>
      <c r="B972" s="3" t="s">
        <v>2108</v>
      </c>
      <c r="C972" s="5" t="s">
        <v>3753</v>
      </c>
      <c r="D972" s="5" t="s">
        <v>2110</v>
      </c>
      <c r="E972" s="10" t="s">
        <v>3464</v>
      </c>
      <c r="F972" s="7">
        <v>1074.83</v>
      </c>
      <c r="G972" s="144">
        <v>43</v>
      </c>
      <c r="H972" s="7">
        <v>3.5</v>
      </c>
      <c r="I972" s="8">
        <f t="shared" si="60"/>
        <v>150.5</v>
      </c>
      <c r="J972" s="8">
        <f t="shared" si="61"/>
        <v>10.535</v>
      </c>
      <c r="K972" s="8">
        <f t="shared" si="63"/>
        <v>161.04</v>
      </c>
      <c r="L972" s="8">
        <f t="shared" si="62"/>
        <v>1235.8699999999999</v>
      </c>
    </row>
    <row r="973" spans="1:12" x14ac:dyDescent="0.4">
      <c r="A973" s="10">
        <v>969</v>
      </c>
      <c r="B973" s="3" t="s">
        <v>2139</v>
      </c>
      <c r="C973" s="5" t="s">
        <v>3754</v>
      </c>
      <c r="D973" s="5" t="s">
        <v>2140</v>
      </c>
      <c r="E973" s="10" t="s">
        <v>3464</v>
      </c>
      <c r="F973" s="7">
        <v>4063.34</v>
      </c>
      <c r="G973" s="144">
        <v>200</v>
      </c>
      <c r="H973" s="7">
        <v>3.5</v>
      </c>
      <c r="I973" s="8">
        <f t="shared" si="60"/>
        <v>700</v>
      </c>
      <c r="J973" s="8">
        <f t="shared" si="61"/>
        <v>49.000000000000007</v>
      </c>
      <c r="K973" s="8">
        <f t="shared" si="63"/>
        <v>749</v>
      </c>
      <c r="L973" s="8">
        <f t="shared" si="62"/>
        <v>4812.34</v>
      </c>
    </row>
    <row r="974" spans="1:12" x14ac:dyDescent="0.4">
      <c r="A974" s="10">
        <v>970</v>
      </c>
      <c r="B974" s="3" t="s">
        <v>2104</v>
      </c>
      <c r="C974" s="5" t="s">
        <v>3755</v>
      </c>
      <c r="D974" s="5" t="s">
        <v>2105</v>
      </c>
      <c r="E974" s="10" t="s">
        <v>3471</v>
      </c>
      <c r="F974" s="7">
        <v>41.2</v>
      </c>
      <c r="G974" s="144">
        <v>5</v>
      </c>
      <c r="H974" s="7">
        <v>3.5</v>
      </c>
      <c r="I974" s="8">
        <f t="shared" si="60"/>
        <v>17.5</v>
      </c>
      <c r="J974" s="8">
        <f t="shared" si="61"/>
        <v>1.2250000000000001</v>
      </c>
      <c r="K974" s="8">
        <f t="shared" si="63"/>
        <v>18.73</v>
      </c>
      <c r="L974" s="8">
        <f t="shared" si="62"/>
        <v>59.930000000000007</v>
      </c>
    </row>
    <row r="975" spans="1:12" x14ac:dyDescent="0.4">
      <c r="A975" s="10">
        <v>971</v>
      </c>
      <c r="B975" s="3" t="s">
        <v>2106</v>
      </c>
      <c r="C975" s="5" t="s">
        <v>3756</v>
      </c>
      <c r="D975" s="5" t="s">
        <v>2107</v>
      </c>
      <c r="E975" s="3" t="s">
        <v>18</v>
      </c>
      <c r="F975" s="7">
        <v>0</v>
      </c>
      <c r="G975" s="144">
        <v>30</v>
      </c>
      <c r="H975" s="7">
        <v>3.5</v>
      </c>
      <c r="I975" s="8">
        <f t="shared" si="60"/>
        <v>105</v>
      </c>
      <c r="J975" s="8">
        <f t="shared" si="61"/>
        <v>7.3500000000000005</v>
      </c>
      <c r="K975" s="8">
        <f t="shared" si="63"/>
        <v>112.35</v>
      </c>
      <c r="L975" s="8">
        <f t="shared" si="62"/>
        <v>112.35</v>
      </c>
    </row>
    <row r="976" spans="1:12" x14ac:dyDescent="0.4">
      <c r="A976" s="10">
        <v>972</v>
      </c>
      <c r="B976" s="3" t="s">
        <v>2111</v>
      </c>
      <c r="C976" s="5" t="s">
        <v>2355</v>
      </c>
      <c r="D976" s="5" t="s">
        <v>2237</v>
      </c>
      <c r="E976" s="3" t="s">
        <v>18</v>
      </c>
      <c r="F976" s="7">
        <v>0</v>
      </c>
      <c r="G976" s="144">
        <v>66</v>
      </c>
      <c r="H976" s="7">
        <v>3.5</v>
      </c>
      <c r="I976" s="8">
        <f t="shared" si="60"/>
        <v>231</v>
      </c>
      <c r="J976" s="8">
        <f t="shared" si="61"/>
        <v>16.170000000000002</v>
      </c>
      <c r="K976" s="8">
        <f t="shared" si="63"/>
        <v>247.17</v>
      </c>
      <c r="L976" s="8">
        <f t="shared" si="62"/>
        <v>247.17</v>
      </c>
    </row>
    <row r="977" spans="1:12" x14ac:dyDescent="0.4">
      <c r="A977" s="10">
        <v>973</v>
      </c>
      <c r="B977" s="3" t="s">
        <v>2129</v>
      </c>
      <c r="C977" s="5" t="s">
        <v>2228</v>
      </c>
      <c r="D977" s="5" t="s">
        <v>2130</v>
      </c>
      <c r="E977" s="10" t="s">
        <v>3464</v>
      </c>
      <c r="F977" s="7">
        <v>1280.8</v>
      </c>
      <c r="G977" s="144">
        <v>27</v>
      </c>
      <c r="H977" s="7">
        <v>3.5</v>
      </c>
      <c r="I977" s="8">
        <f t="shared" si="60"/>
        <v>94.5</v>
      </c>
      <c r="J977" s="8">
        <f t="shared" si="61"/>
        <v>6.6150000000000002</v>
      </c>
      <c r="K977" s="8">
        <f t="shared" si="63"/>
        <v>101.12</v>
      </c>
      <c r="L977" s="8">
        <f t="shared" si="62"/>
        <v>1381.92</v>
      </c>
    </row>
    <row r="978" spans="1:12" x14ac:dyDescent="0.4">
      <c r="A978" s="10">
        <v>974</v>
      </c>
      <c r="B978" s="3" t="s">
        <v>1337</v>
      </c>
      <c r="C978" s="5" t="s">
        <v>1338</v>
      </c>
      <c r="D978" s="5" t="s">
        <v>1339</v>
      </c>
      <c r="E978" s="10" t="s">
        <v>3464</v>
      </c>
      <c r="F978" s="7">
        <v>1689.01</v>
      </c>
      <c r="G978" s="144">
        <v>38</v>
      </c>
      <c r="H978" s="7">
        <v>3.5</v>
      </c>
      <c r="I978" s="8">
        <f t="shared" si="60"/>
        <v>133</v>
      </c>
      <c r="J978" s="8">
        <f t="shared" si="61"/>
        <v>9.31</v>
      </c>
      <c r="K978" s="8">
        <f t="shared" si="63"/>
        <v>142.31</v>
      </c>
      <c r="L978" s="8">
        <f t="shared" si="62"/>
        <v>1831.32</v>
      </c>
    </row>
    <row r="979" spans="1:12" x14ac:dyDescent="0.4">
      <c r="A979" s="10">
        <v>975</v>
      </c>
      <c r="B979" s="3" t="s">
        <v>2248</v>
      </c>
      <c r="C979" s="5" t="s">
        <v>2252</v>
      </c>
      <c r="D979" s="5" t="s">
        <v>1339</v>
      </c>
      <c r="E979" s="10" t="s">
        <v>3477</v>
      </c>
      <c r="F979" s="7">
        <v>56.18</v>
      </c>
      <c r="G979" s="144">
        <v>4</v>
      </c>
      <c r="H979" s="7">
        <v>3.5</v>
      </c>
      <c r="I979" s="8">
        <f t="shared" si="60"/>
        <v>14</v>
      </c>
      <c r="J979" s="8">
        <f t="shared" si="61"/>
        <v>0.98000000000000009</v>
      </c>
      <c r="K979" s="8">
        <f t="shared" si="63"/>
        <v>14.98</v>
      </c>
      <c r="L979" s="8">
        <f t="shared" si="62"/>
        <v>71.16</v>
      </c>
    </row>
    <row r="980" spans="1:12" x14ac:dyDescent="0.4">
      <c r="A980" s="10">
        <v>976</v>
      </c>
      <c r="B980" s="3" t="s">
        <v>2112</v>
      </c>
      <c r="C980" s="5" t="s">
        <v>2113</v>
      </c>
      <c r="D980" s="5" t="s">
        <v>2114</v>
      </c>
      <c r="E980" s="10" t="s">
        <v>3472</v>
      </c>
      <c r="F980" s="7">
        <v>123.6</v>
      </c>
      <c r="G980" s="144">
        <v>8</v>
      </c>
      <c r="H980" s="7">
        <v>3.5</v>
      </c>
      <c r="I980" s="8">
        <f t="shared" si="60"/>
        <v>28</v>
      </c>
      <c r="J980" s="8">
        <f t="shared" si="61"/>
        <v>1.9600000000000002</v>
      </c>
      <c r="K980" s="8">
        <f t="shared" si="63"/>
        <v>29.96</v>
      </c>
      <c r="L980" s="8">
        <f t="shared" si="62"/>
        <v>153.56</v>
      </c>
    </row>
    <row r="981" spans="1:12" x14ac:dyDescent="0.4">
      <c r="A981" s="10">
        <v>977</v>
      </c>
      <c r="B981" s="3" t="s">
        <v>2115</v>
      </c>
      <c r="C981" s="5" t="s">
        <v>3757</v>
      </c>
      <c r="D981" s="5" t="s">
        <v>2116</v>
      </c>
      <c r="E981" s="10" t="s">
        <v>3464</v>
      </c>
      <c r="F981" s="7">
        <v>483.12</v>
      </c>
      <c r="G981" s="144">
        <v>16</v>
      </c>
      <c r="H981" s="7">
        <v>3.5</v>
      </c>
      <c r="I981" s="8">
        <f t="shared" si="60"/>
        <v>56</v>
      </c>
      <c r="J981" s="8">
        <f t="shared" si="61"/>
        <v>3.9200000000000004</v>
      </c>
      <c r="K981" s="8">
        <f t="shared" si="63"/>
        <v>59.92</v>
      </c>
      <c r="L981" s="8">
        <f t="shared" si="62"/>
        <v>543.04</v>
      </c>
    </row>
    <row r="982" spans="1:12" x14ac:dyDescent="0.4">
      <c r="A982" s="10">
        <v>978</v>
      </c>
      <c r="B982" s="3" t="s">
        <v>2117</v>
      </c>
      <c r="C982" s="5" t="s">
        <v>3758</v>
      </c>
      <c r="D982" s="5" t="s">
        <v>2119</v>
      </c>
      <c r="E982" s="10" t="s">
        <v>3464</v>
      </c>
      <c r="F982" s="7">
        <v>22.49</v>
      </c>
      <c r="G982" s="144">
        <v>2</v>
      </c>
      <c r="H982" s="7">
        <v>3.5</v>
      </c>
      <c r="I982" s="8">
        <f t="shared" si="60"/>
        <v>7</v>
      </c>
      <c r="J982" s="8">
        <f t="shared" si="61"/>
        <v>0.49000000000000005</v>
      </c>
      <c r="K982" s="8">
        <f t="shared" si="63"/>
        <v>7.49</v>
      </c>
      <c r="L982" s="8">
        <f t="shared" si="62"/>
        <v>29.979999999999997</v>
      </c>
    </row>
    <row r="983" spans="1:12" x14ac:dyDescent="0.4">
      <c r="A983" s="10">
        <v>979</v>
      </c>
      <c r="B983" s="3" t="s">
        <v>2120</v>
      </c>
      <c r="C983" s="5" t="s">
        <v>3066</v>
      </c>
      <c r="D983" s="5" t="s">
        <v>2121</v>
      </c>
      <c r="E983" s="10" t="s">
        <v>3464</v>
      </c>
      <c r="F983" s="7">
        <v>262.18</v>
      </c>
      <c r="G983" s="144">
        <v>7</v>
      </c>
      <c r="H983" s="7">
        <v>3.5</v>
      </c>
      <c r="I983" s="8">
        <f t="shared" si="60"/>
        <v>24.5</v>
      </c>
      <c r="J983" s="8">
        <f t="shared" si="61"/>
        <v>1.7150000000000001</v>
      </c>
      <c r="K983" s="8">
        <f t="shared" si="63"/>
        <v>26.220000000000002</v>
      </c>
      <c r="L983" s="8">
        <f t="shared" si="62"/>
        <v>288.40000000000003</v>
      </c>
    </row>
    <row r="984" spans="1:12" x14ac:dyDescent="0.4">
      <c r="A984" s="10">
        <v>980</v>
      </c>
      <c r="B984" s="3" t="s">
        <v>2122</v>
      </c>
      <c r="C984" s="5" t="s">
        <v>2118</v>
      </c>
      <c r="D984" s="5" t="s">
        <v>2123</v>
      </c>
      <c r="E984" s="10" t="s">
        <v>3464</v>
      </c>
      <c r="F984" s="7">
        <v>333.32</v>
      </c>
      <c r="G984" s="144">
        <v>9</v>
      </c>
      <c r="H984" s="7">
        <v>3.5</v>
      </c>
      <c r="I984" s="8">
        <f t="shared" si="60"/>
        <v>31.5</v>
      </c>
      <c r="J984" s="8">
        <f t="shared" si="61"/>
        <v>2.2050000000000001</v>
      </c>
      <c r="K984" s="8">
        <f t="shared" si="63"/>
        <v>33.71</v>
      </c>
      <c r="L984" s="8">
        <f t="shared" si="62"/>
        <v>367.03</v>
      </c>
    </row>
    <row r="985" spans="1:12" x14ac:dyDescent="0.4">
      <c r="A985" s="10">
        <v>981</v>
      </c>
      <c r="B985" s="3" t="s">
        <v>2124</v>
      </c>
      <c r="C985" s="5" t="s">
        <v>2125</v>
      </c>
      <c r="D985" s="5" t="s">
        <v>2126</v>
      </c>
      <c r="E985" s="3" t="s">
        <v>18</v>
      </c>
      <c r="F985" s="7">
        <v>0</v>
      </c>
      <c r="G985" s="144">
        <v>9</v>
      </c>
      <c r="H985" s="7">
        <v>3.5</v>
      </c>
      <c r="I985" s="8">
        <f t="shared" si="60"/>
        <v>31.5</v>
      </c>
      <c r="J985" s="8">
        <f t="shared" si="61"/>
        <v>2.2050000000000001</v>
      </c>
      <c r="K985" s="8">
        <f t="shared" si="63"/>
        <v>33.71</v>
      </c>
      <c r="L985" s="8">
        <f t="shared" si="62"/>
        <v>33.71</v>
      </c>
    </row>
    <row r="986" spans="1:12" x14ac:dyDescent="0.4">
      <c r="A986" s="10">
        <v>982</v>
      </c>
      <c r="B986" s="3" t="s">
        <v>2133</v>
      </c>
      <c r="C986" s="5" t="s">
        <v>2134</v>
      </c>
      <c r="D986" s="5" t="s">
        <v>2135</v>
      </c>
      <c r="E986" s="3" t="s">
        <v>18</v>
      </c>
      <c r="F986" s="7">
        <v>0</v>
      </c>
      <c r="G986" s="144">
        <v>115</v>
      </c>
      <c r="H986" s="7">
        <v>3.5</v>
      </c>
      <c r="I986" s="8">
        <f t="shared" si="60"/>
        <v>402.5</v>
      </c>
      <c r="J986" s="8">
        <f t="shared" si="61"/>
        <v>28.175000000000004</v>
      </c>
      <c r="K986" s="8">
        <f t="shared" si="63"/>
        <v>430.68</v>
      </c>
      <c r="L986" s="8">
        <f t="shared" si="62"/>
        <v>430.68</v>
      </c>
    </row>
    <row r="987" spans="1:12" x14ac:dyDescent="0.4">
      <c r="A987" s="10">
        <v>983</v>
      </c>
      <c r="B987" s="3" t="s">
        <v>2131</v>
      </c>
      <c r="C987" s="5" t="s">
        <v>2229</v>
      </c>
      <c r="D987" s="5" t="s">
        <v>2132</v>
      </c>
      <c r="E987" s="10" t="s">
        <v>3464</v>
      </c>
      <c r="F987" s="7">
        <v>558.01</v>
      </c>
      <c r="G987" s="144">
        <v>23</v>
      </c>
      <c r="H987" s="7">
        <v>3.5</v>
      </c>
      <c r="I987" s="8">
        <f t="shared" si="60"/>
        <v>80.5</v>
      </c>
      <c r="J987" s="8">
        <f t="shared" si="61"/>
        <v>5.6350000000000007</v>
      </c>
      <c r="K987" s="8">
        <f t="shared" si="63"/>
        <v>86.14</v>
      </c>
      <c r="L987" s="8">
        <f t="shared" si="62"/>
        <v>644.15</v>
      </c>
    </row>
    <row r="988" spans="1:12" x14ac:dyDescent="0.4">
      <c r="A988" s="10">
        <v>984</v>
      </c>
      <c r="B988" s="3" t="s">
        <v>1064</v>
      </c>
      <c r="C988" s="5" t="s">
        <v>3759</v>
      </c>
      <c r="D988" s="5" t="s">
        <v>2232</v>
      </c>
      <c r="E988" s="10" t="s">
        <v>3479</v>
      </c>
      <c r="F988" s="7">
        <v>26.22</v>
      </c>
      <c r="G988" s="144">
        <v>2</v>
      </c>
      <c r="H988" s="7">
        <v>3.5</v>
      </c>
      <c r="I988" s="8">
        <f t="shared" si="60"/>
        <v>7</v>
      </c>
      <c r="J988" s="8">
        <f t="shared" si="61"/>
        <v>0.49000000000000005</v>
      </c>
      <c r="K988" s="8">
        <f t="shared" si="63"/>
        <v>7.49</v>
      </c>
      <c r="L988" s="8">
        <f t="shared" si="62"/>
        <v>33.71</v>
      </c>
    </row>
    <row r="989" spans="1:12" x14ac:dyDescent="0.4">
      <c r="A989" s="10">
        <v>985</v>
      </c>
      <c r="B989" s="3" t="s">
        <v>111</v>
      </c>
      <c r="C989" s="5" t="s">
        <v>2176</v>
      </c>
      <c r="D989" s="5" t="s">
        <v>2269</v>
      </c>
      <c r="E989" s="10" t="s">
        <v>3760</v>
      </c>
      <c r="F989" s="7">
        <v>131.1</v>
      </c>
      <c r="G989" s="144">
        <v>3</v>
      </c>
      <c r="H989" s="7">
        <v>3.5</v>
      </c>
      <c r="I989" s="8">
        <f t="shared" si="60"/>
        <v>10.5</v>
      </c>
      <c r="J989" s="8">
        <f t="shared" si="61"/>
        <v>0.7350000000000001</v>
      </c>
      <c r="K989" s="8">
        <f t="shared" si="63"/>
        <v>11.24</v>
      </c>
      <c r="L989" s="8">
        <f t="shared" si="62"/>
        <v>142.34</v>
      </c>
    </row>
    <row r="990" spans="1:12" x14ac:dyDescent="0.4">
      <c r="A990" s="10">
        <v>986</v>
      </c>
      <c r="B990" s="3" t="s">
        <v>389</v>
      </c>
      <c r="C990" s="5" t="s">
        <v>2179</v>
      </c>
      <c r="D990" s="5" t="s">
        <v>390</v>
      </c>
      <c r="E990" s="10" t="s">
        <v>3464</v>
      </c>
      <c r="F990" s="7">
        <v>801.44</v>
      </c>
      <c r="G990" s="144">
        <v>39</v>
      </c>
      <c r="H990" s="7">
        <v>3.5</v>
      </c>
      <c r="I990" s="8">
        <f t="shared" si="60"/>
        <v>136.5</v>
      </c>
      <c r="J990" s="8">
        <f t="shared" si="61"/>
        <v>9.5550000000000015</v>
      </c>
      <c r="K990" s="8">
        <f t="shared" si="63"/>
        <v>146.06</v>
      </c>
      <c r="L990" s="8">
        <f t="shared" si="62"/>
        <v>947.5</v>
      </c>
    </row>
    <row r="991" spans="1:12" x14ac:dyDescent="0.4">
      <c r="A991" s="10">
        <v>987</v>
      </c>
      <c r="B991" s="3" t="s">
        <v>396</v>
      </c>
      <c r="C991" s="5" t="s">
        <v>2180</v>
      </c>
      <c r="D991" s="5" t="s">
        <v>397</v>
      </c>
      <c r="E991" s="10" t="s">
        <v>3464</v>
      </c>
      <c r="F991" s="7">
        <v>235.95</v>
      </c>
      <c r="G991" s="144">
        <v>10</v>
      </c>
      <c r="H991" s="7">
        <v>3.5</v>
      </c>
      <c r="I991" s="8">
        <f t="shared" si="60"/>
        <v>35</v>
      </c>
      <c r="J991" s="8">
        <f t="shared" si="61"/>
        <v>2.4500000000000002</v>
      </c>
      <c r="K991" s="8">
        <f t="shared" si="63"/>
        <v>37.450000000000003</v>
      </c>
      <c r="L991" s="8">
        <f t="shared" si="62"/>
        <v>273.39999999999998</v>
      </c>
    </row>
    <row r="992" spans="1:12" x14ac:dyDescent="0.4">
      <c r="A992" s="10">
        <v>988</v>
      </c>
      <c r="B992" s="148" t="s">
        <v>459</v>
      </c>
      <c r="C992" s="5" t="s">
        <v>460</v>
      </c>
      <c r="D992" s="5" t="s">
        <v>461</v>
      </c>
      <c r="E992" s="10" t="s">
        <v>3464</v>
      </c>
      <c r="F992" s="7">
        <v>1213.3900000000001</v>
      </c>
      <c r="G992" s="144">
        <v>82</v>
      </c>
      <c r="H992" s="7">
        <v>3.5</v>
      </c>
      <c r="I992" s="8">
        <f t="shared" si="60"/>
        <v>287</v>
      </c>
      <c r="J992" s="8">
        <f t="shared" si="61"/>
        <v>20.090000000000003</v>
      </c>
      <c r="K992" s="8">
        <f t="shared" si="63"/>
        <v>307.08999999999997</v>
      </c>
      <c r="L992" s="8">
        <f t="shared" si="62"/>
        <v>1520.48</v>
      </c>
    </row>
    <row r="993" spans="1:12" x14ac:dyDescent="0.4">
      <c r="A993" s="10">
        <v>989</v>
      </c>
      <c r="B993" s="148" t="s">
        <v>465</v>
      </c>
      <c r="C993" s="5" t="s">
        <v>466</v>
      </c>
      <c r="D993" s="5" t="s">
        <v>467</v>
      </c>
      <c r="E993" s="10" t="s">
        <v>3464</v>
      </c>
      <c r="F993" s="7">
        <v>134.84</v>
      </c>
      <c r="G993" s="144">
        <v>11</v>
      </c>
      <c r="H993" s="7">
        <v>3.5</v>
      </c>
      <c r="I993" s="8">
        <f t="shared" si="60"/>
        <v>38.5</v>
      </c>
      <c r="J993" s="8">
        <f t="shared" si="61"/>
        <v>2.6950000000000003</v>
      </c>
      <c r="K993" s="8">
        <f t="shared" si="63"/>
        <v>41.199999999999996</v>
      </c>
      <c r="L993" s="8">
        <f t="shared" si="62"/>
        <v>176.04</v>
      </c>
    </row>
    <row r="994" spans="1:12" x14ac:dyDescent="0.4">
      <c r="A994" s="10">
        <v>990</v>
      </c>
      <c r="B994" s="148" t="s">
        <v>2028</v>
      </c>
      <c r="C994" s="5" t="s">
        <v>2011</v>
      </c>
      <c r="D994" s="5" t="s">
        <v>2240</v>
      </c>
      <c r="E994" s="10" t="s">
        <v>3464</v>
      </c>
      <c r="F994" s="7">
        <v>176.03</v>
      </c>
      <c r="G994" s="144">
        <v>5</v>
      </c>
      <c r="H994" s="7">
        <v>3.5</v>
      </c>
      <c r="I994" s="8">
        <f t="shared" si="60"/>
        <v>17.5</v>
      </c>
      <c r="J994" s="8">
        <f t="shared" si="61"/>
        <v>1.2250000000000001</v>
      </c>
      <c r="K994" s="8">
        <f t="shared" si="63"/>
        <v>18.73</v>
      </c>
      <c r="L994" s="8">
        <f t="shared" si="62"/>
        <v>194.76</v>
      </c>
    </row>
    <row r="995" spans="1:12" x14ac:dyDescent="0.4">
      <c r="A995" s="10">
        <v>991</v>
      </c>
      <c r="B995" s="10" t="s">
        <v>2041</v>
      </c>
      <c r="C995" s="9" t="s">
        <v>2042</v>
      </c>
      <c r="D995" s="149" t="s">
        <v>2043</v>
      </c>
      <c r="E995" s="10" t="s">
        <v>3468</v>
      </c>
      <c r="F995" s="7">
        <v>228.46</v>
      </c>
      <c r="G995" s="144">
        <v>15</v>
      </c>
      <c r="H995" s="7">
        <v>3.5</v>
      </c>
      <c r="I995" s="8">
        <f t="shared" si="60"/>
        <v>52.5</v>
      </c>
      <c r="J995" s="8">
        <f t="shared" si="61"/>
        <v>3.6750000000000003</v>
      </c>
      <c r="K995" s="8">
        <f t="shared" si="63"/>
        <v>56.18</v>
      </c>
      <c r="L995" s="8">
        <f t="shared" si="62"/>
        <v>284.64</v>
      </c>
    </row>
    <row r="996" spans="1:12" x14ac:dyDescent="0.4">
      <c r="A996" s="10">
        <v>992</v>
      </c>
      <c r="B996" s="10" t="s">
        <v>2039</v>
      </c>
      <c r="C996" s="9" t="s">
        <v>87</v>
      </c>
      <c r="D996" s="9" t="s">
        <v>2040</v>
      </c>
      <c r="E996" s="10" t="s">
        <v>3464</v>
      </c>
      <c r="F996" s="7">
        <v>1217.1400000000001</v>
      </c>
      <c r="G996" s="144">
        <v>52</v>
      </c>
      <c r="H996" s="7">
        <v>3.5</v>
      </c>
      <c r="I996" s="8">
        <f t="shared" si="60"/>
        <v>182</v>
      </c>
      <c r="J996" s="8">
        <f t="shared" si="61"/>
        <v>12.740000000000002</v>
      </c>
      <c r="K996" s="8">
        <f t="shared" si="63"/>
        <v>194.74</v>
      </c>
      <c r="L996" s="8">
        <f t="shared" si="62"/>
        <v>1411.88</v>
      </c>
    </row>
    <row r="997" spans="1:12" x14ac:dyDescent="0.4">
      <c r="F997" s="152">
        <f>SUM(F5:F996)</f>
        <v>432397.69000000024</v>
      </c>
    </row>
  </sheetData>
  <mergeCells count="7">
    <mergeCell ref="A1:L1"/>
    <mergeCell ref="A3:A4"/>
    <mergeCell ref="B3:B4"/>
    <mergeCell ref="C3:C4"/>
    <mergeCell ref="I3:I4"/>
    <mergeCell ref="J3:J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96"/>
  <sheetViews>
    <sheetView zoomScale="70" zoomScaleNormal="70" workbookViewId="0">
      <selection activeCell="C309" sqref="C309"/>
    </sheetView>
  </sheetViews>
  <sheetFormatPr baseColWidth="10" defaultColWidth="9" defaultRowHeight="24" x14ac:dyDescent="0.4"/>
  <cols>
    <col min="1" max="1" width="6.6640625" style="14" customWidth="1"/>
    <col min="2" max="2" width="11.33203125" style="28" customWidth="1"/>
    <col min="3" max="3" width="56.6640625" style="13" customWidth="1"/>
    <col min="4" max="4" width="48.1640625" style="13" customWidth="1"/>
    <col min="5" max="5" width="16.6640625" style="14" customWidth="1"/>
    <col min="6" max="6" width="16.6640625" style="29" customWidth="1"/>
    <col min="7" max="7" width="15.33203125" style="29" customWidth="1"/>
    <col min="8" max="8" width="16.6640625" style="30" customWidth="1"/>
    <col min="9" max="9" width="13.1640625" style="13" customWidth="1"/>
    <col min="10" max="10" width="10.33203125" style="13" customWidth="1"/>
    <col min="11" max="11" width="19" style="13" customWidth="1"/>
    <col min="12" max="12" width="18.1640625" style="13" customWidth="1"/>
    <col min="13" max="14" width="16.33203125" style="47" customWidth="1"/>
    <col min="15" max="15" width="16.33203125" style="35" customWidth="1"/>
    <col min="16" max="16" width="24.6640625" style="13" customWidth="1"/>
    <col min="17" max="16384" width="9" style="13"/>
  </cols>
  <sheetData>
    <row r="1" spans="1:29" x14ac:dyDescent="0.4">
      <c r="A1" s="239" t="s">
        <v>3923</v>
      </c>
      <c r="B1" s="240"/>
      <c r="C1" s="239"/>
      <c r="D1" s="239"/>
      <c r="E1" s="239"/>
      <c r="F1" s="241"/>
      <c r="G1" s="241"/>
      <c r="H1" s="239"/>
      <c r="I1" s="239"/>
      <c r="J1" s="239"/>
      <c r="K1" s="239"/>
      <c r="L1" s="239"/>
    </row>
    <row r="2" spans="1:29" x14ac:dyDescent="0.4">
      <c r="A2" s="163"/>
      <c r="B2" s="27"/>
      <c r="C2" s="163"/>
      <c r="D2" s="163"/>
      <c r="E2" s="163"/>
      <c r="F2" s="174"/>
      <c r="G2" s="163"/>
      <c r="H2" s="163"/>
      <c r="I2" s="163"/>
      <c r="J2" s="163"/>
      <c r="K2" s="163"/>
      <c r="L2" s="163" t="s">
        <v>7</v>
      </c>
    </row>
    <row r="3" spans="1:29" x14ac:dyDescent="0.4">
      <c r="A3" s="233" t="s">
        <v>1</v>
      </c>
      <c r="B3" s="244" t="s">
        <v>0</v>
      </c>
      <c r="C3" s="233" t="s">
        <v>3</v>
      </c>
      <c r="D3" s="233" t="s">
        <v>20</v>
      </c>
      <c r="E3" s="164" t="s">
        <v>4</v>
      </c>
      <c r="F3" s="166" t="s">
        <v>6</v>
      </c>
      <c r="G3" s="168" t="s">
        <v>9</v>
      </c>
      <c r="H3" s="168" t="s">
        <v>12</v>
      </c>
      <c r="I3" s="233" t="s">
        <v>5</v>
      </c>
      <c r="J3" s="233" t="s">
        <v>13</v>
      </c>
      <c r="K3" s="164" t="s">
        <v>14</v>
      </c>
      <c r="L3" s="242" t="s">
        <v>16</v>
      </c>
    </row>
    <row r="4" spans="1:29" x14ac:dyDescent="0.4">
      <c r="A4" s="234"/>
      <c r="B4" s="245"/>
      <c r="C4" s="234"/>
      <c r="D4" s="234"/>
      <c r="E4" s="165" t="s">
        <v>8</v>
      </c>
      <c r="F4" s="167" t="s">
        <v>19</v>
      </c>
      <c r="G4" s="169" t="s">
        <v>10</v>
      </c>
      <c r="H4" s="169" t="s">
        <v>11</v>
      </c>
      <c r="I4" s="234"/>
      <c r="J4" s="234"/>
      <c r="K4" s="165" t="s">
        <v>15</v>
      </c>
      <c r="L4" s="243"/>
    </row>
    <row r="5" spans="1:29" ht="24" customHeight="1" x14ac:dyDescent="0.4">
      <c r="A5" s="10">
        <v>1</v>
      </c>
      <c r="B5" s="3" t="s">
        <v>2571</v>
      </c>
      <c r="C5" s="5" t="s">
        <v>2943</v>
      </c>
      <c r="D5" s="150" t="s">
        <v>2944</v>
      </c>
      <c r="E5" s="32" t="s">
        <v>3924</v>
      </c>
      <c r="F5" s="7">
        <v>1438.08</v>
      </c>
      <c r="G5" s="144">
        <v>46</v>
      </c>
      <c r="H5" s="7">
        <v>4</v>
      </c>
      <c r="I5" s="8">
        <f>G5*H5</f>
        <v>184</v>
      </c>
      <c r="J5" s="8">
        <f>I5*7%</f>
        <v>12.88</v>
      </c>
      <c r="K5" s="8">
        <f>ROUNDUP(I5+J5,2)</f>
        <v>196.88</v>
      </c>
      <c r="L5" s="8">
        <f>F5+K5</f>
        <v>1634.96</v>
      </c>
      <c r="AC5" s="18"/>
    </row>
    <row r="6" spans="1:29" ht="24" customHeight="1" x14ac:dyDescent="0.4">
      <c r="A6" s="10">
        <v>2</v>
      </c>
      <c r="B6" s="3" t="s">
        <v>2566</v>
      </c>
      <c r="C6" s="5" t="s">
        <v>1370</v>
      </c>
      <c r="D6" s="150" t="s">
        <v>2940</v>
      </c>
      <c r="E6" s="32" t="s">
        <v>3925</v>
      </c>
      <c r="F6" s="80">
        <v>380.92</v>
      </c>
      <c r="G6" s="144">
        <v>2</v>
      </c>
      <c r="H6" s="7">
        <v>4</v>
      </c>
      <c r="I6" s="8">
        <f t="shared" ref="I6:I69" si="0">G6*H6</f>
        <v>8</v>
      </c>
      <c r="J6" s="8">
        <f t="shared" ref="J6:J69" si="1">I6*7%</f>
        <v>0.56000000000000005</v>
      </c>
      <c r="K6" s="8">
        <f t="shared" ref="K6:K69" si="2">ROUNDUP(I6+J6,2)</f>
        <v>8.56</v>
      </c>
      <c r="L6" s="8">
        <f t="shared" ref="L6:L69" si="3">F6+K6</f>
        <v>389.48</v>
      </c>
      <c r="AC6" s="18"/>
    </row>
    <row r="7" spans="1:29" ht="24" customHeight="1" x14ac:dyDescent="0.4">
      <c r="A7" s="10">
        <v>3</v>
      </c>
      <c r="B7" s="148" t="s">
        <v>2567</v>
      </c>
      <c r="C7" s="5" t="s">
        <v>3762</v>
      </c>
      <c r="D7" s="150" t="s">
        <v>2941</v>
      </c>
      <c r="E7" s="32" t="s">
        <v>3926</v>
      </c>
      <c r="F7" s="7">
        <v>81.319999999999993</v>
      </c>
      <c r="G7" s="144">
        <v>0</v>
      </c>
      <c r="H7" s="7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81.319999999999993</v>
      </c>
      <c r="AC7" s="18"/>
    </row>
    <row r="8" spans="1:29" ht="24" customHeight="1" x14ac:dyDescent="0.4">
      <c r="A8" s="10">
        <v>4</v>
      </c>
      <c r="B8" s="148" t="s">
        <v>2570</v>
      </c>
      <c r="C8" s="5" t="s">
        <v>3763</v>
      </c>
      <c r="D8" s="150" t="s">
        <v>3764</v>
      </c>
      <c r="E8" s="32" t="s">
        <v>3927</v>
      </c>
      <c r="F8" s="2">
        <v>0</v>
      </c>
      <c r="G8" s="144">
        <v>4</v>
      </c>
      <c r="H8" s="7">
        <v>4</v>
      </c>
      <c r="I8" s="8">
        <f t="shared" si="0"/>
        <v>16</v>
      </c>
      <c r="J8" s="8">
        <f t="shared" si="1"/>
        <v>1.1200000000000001</v>
      </c>
      <c r="K8" s="8">
        <f t="shared" si="2"/>
        <v>17.12</v>
      </c>
      <c r="L8" s="8">
        <f t="shared" si="3"/>
        <v>17.12</v>
      </c>
      <c r="AC8" s="18"/>
    </row>
    <row r="9" spans="1:29" ht="24" customHeight="1" x14ac:dyDescent="0.4">
      <c r="A9" s="10">
        <v>5</v>
      </c>
      <c r="B9" s="148" t="s">
        <v>2587</v>
      </c>
      <c r="C9" s="5" t="s">
        <v>2965</v>
      </c>
      <c r="D9" s="150" t="s">
        <v>2966</v>
      </c>
      <c r="E9" s="32" t="s">
        <v>3927</v>
      </c>
      <c r="F9" s="2">
        <v>0</v>
      </c>
      <c r="G9" s="144">
        <v>20</v>
      </c>
      <c r="H9" s="7">
        <v>4</v>
      </c>
      <c r="I9" s="8">
        <f t="shared" si="0"/>
        <v>80</v>
      </c>
      <c r="J9" s="8">
        <f t="shared" si="1"/>
        <v>5.6000000000000005</v>
      </c>
      <c r="K9" s="8">
        <f t="shared" si="2"/>
        <v>85.6</v>
      </c>
      <c r="L9" s="8">
        <f t="shared" si="3"/>
        <v>85.6</v>
      </c>
      <c r="AC9" s="18"/>
    </row>
    <row r="10" spans="1:29" ht="24" customHeight="1" x14ac:dyDescent="0.4">
      <c r="A10" s="10">
        <v>6</v>
      </c>
      <c r="B10" s="148" t="s">
        <v>2582</v>
      </c>
      <c r="C10" s="5" t="s">
        <v>2959</v>
      </c>
      <c r="D10" s="150" t="s">
        <v>3765</v>
      </c>
      <c r="E10" s="32" t="s">
        <v>3924</v>
      </c>
      <c r="F10" s="2">
        <v>1600.72</v>
      </c>
      <c r="G10" s="144">
        <v>61</v>
      </c>
      <c r="H10" s="7">
        <v>4</v>
      </c>
      <c r="I10" s="8">
        <f t="shared" si="0"/>
        <v>244</v>
      </c>
      <c r="J10" s="8">
        <f t="shared" si="1"/>
        <v>17.080000000000002</v>
      </c>
      <c r="K10" s="8">
        <f t="shared" si="2"/>
        <v>261.08</v>
      </c>
      <c r="L10" s="8">
        <f t="shared" si="3"/>
        <v>1861.8</v>
      </c>
      <c r="AC10" s="18"/>
    </row>
    <row r="11" spans="1:29" ht="24" customHeight="1" x14ac:dyDescent="0.4">
      <c r="A11" s="10">
        <v>7</v>
      </c>
      <c r="B11" s="148" t="s">
        <v>2583</v>
      </c>
      <c r="C11" s="5" t="s">
        <v>2960</v>
      </c>
      <c r="D11" s="150" t="s">
        <v>3766</v>
      </c>
      <c r="E11" s="32" t="s">
        <v>3924</v>
      </c>
      <c r="F11" s="33">
        <v>573.52</v>
      </c>
      <c r="G11" s="144">
        <v>28</v>
      </c>
      <c r="H11" s="7">
        <v>4</v>
      </c>
      <c r="I11" s="8">
        <f t="shared" si="0"/>
        <v>112</v>
      </c>
      <c r="J11" s="8">
        <f t="shared" si="1"/>
        <v>7.8400000000000007</v>
      </c>
      <c r="K11" s="8">
        <f t="shared" si="2"/>
        <v>119.84</v>
      </c>
      <c r="L11" s="8">
        <f t="shared" si="3"/>
        <v>693.36</v>
      </c>
      <c r="AC11" s="18"/>
    </row>
    <row r="12" spans="1:29" ht="24" customHeight="1" x14ac:dyDescent="0.4">
      <c r="A12" s="10">
        <v>8</v>
      </c>
      <c r="B12" s="148" t="s">
        <v>2584</v>
      </c>
      <c r="C12" s="5" t="s">
        <v>2961</v>
      </c>
      <c r="D12" s="150" t="s">
        <v>3767</v>
      </c>
      <c r="E12" s="32" t="s">
        <v>3924</v>
      </c>
      <c r="F12" s="2">
        <v>2525.1999999999998</v>
      </c>
      <c r="G12" s="144">
        <v>102</v>
      </c>
      <c r="H12" s="7">
        <v>4</v>
      </c>
      <c r="I12" s="8">
        <f t="shared" si="0"/>
        <v>408</v>
      </c>
      <c r="J12" s="8">
        <f t="shared" si="1"/>
        <v>28.560000000000002</v>
      </c>
      <c r="K12" s="8">
        <f t="shared" si="2"/>
        <v>436.56</v>
      </c>
      <c r="L12" s="8">
        <f t="shared" si="3"/>
        <v>2961.7599999999998</v>
      </c>
      <c r="AC12" s="18"/>
    </row>
    <row r="13" spans="1:29" ht="24" customHeight="1" x14ac:dyDescent="0.4">
      <c r="A13" s="10">
        <v>9</v>
      </c>
      <c r="B13" s="148" t="s">
        <v>2585</v>
      </c>
      <c r="C13" s="5" t="s">
        <v>2962</v>
      </c>
      <c r="D13" s="150" t="s">
        <v>2963</v>
      </c>
      <c r="E13" s="32" t="s">
        <v>3924</v>
      </c>
      <c r="F13" s="2">
        <v>1117.08</v>
      </c>
      <c r="G13" s="144">
        <v>94</v>
      </c>
      <c r="H13" s="7">
        <v>4</v>
      </c>
      <c r="I13" s="8">
        <f t="shared" si="0"/>
        <v>376</v>
      </c>
      <c r="J13" s="8">
        <f t="shared" si="1"/>
        <v>26.320000000000004</v>
      </c>
      <c r="K13" s="8">
        <f t="shared" si="2"/>
        <v>402.32</v>
      </c>
      <c r="L13" s="8">
        <f t="shared" si="3"/>
        <v>1519.3999999999999</v>
      </c>
      <c r="AC13" s="18"/>
    </row>
    <row r="14" spans="1:29" ht="24" customHeight="1" x14ac:dyDescent="0.4">
      <c r="A14" s="10">
        <v>10</v>
      </c>
      <c r="B14" s="148" t="s">
        <v>2590</v>
      </c>
      <c r="C14" s="5" t="s">
        <v>2971</v>
      </c>
      <c r="D14" s="150" t="s">
        <v>2972</v>
      </c>
      <c r="E14" s="32" t="s">
        <v>3924</v>
      </c>
      <c r="F14" s="2">
        <v>894.52</v>
      </c>
      <c r="G14" s="144">
        <v>16</v>
      </c>
      <c r="H14" s="7">
        <v>4</v>
      </c>
      <c r="I14" s="8">
        <f t="shared" si="0"/>
        <v>64</v>
      </c>
      <c r="J14" s="8">
        <f t="shared" si="1"/>
        <v>4.4800000000000004</v>
      </c>
      <c r="K14" s="8">
        <f t="shared" si="2"/>
        <v>68.48</v>
      </c>
      <c r="L14" s="8">
        <f t="shared" si="3"/>
        <v>963</v>
      </c>
      <c r="AC14" s="18"/>
    </row>
    <row r="15" spans="1:29" ht="24" customHeight="1" x14ac:dyDescent="0.4">
      <c r="A15" s="10">
        <v>11</v>
      </c>
      <c r="B15" s="148" t="s">
        <v>2591</v>
      </c>
      <c r="C15" s="5" t="s">
        <v>2973</v>
      </c>
      <c r="D15" s="150" t="s">
        <v>2974</v>
      </c>
      <c r="E15" s="32" t="s">
        <v>3924</v>
      </c>
      <c r="F15" s="2">
        <v>1352.48</v>
      </c>
      <c r="G15" s="144">
        <v>30</v>
      </c>
      <c r="H15" s="7">
        <v>4</v>
      </c>
      <c r="I15" s="8">
        <f t="shared" si="0"/>
        <v>120</v>
      </c>
      <c r="J15" s="8">
        <f t="shared" si="1"/>
        <v>8.4</v>
      </c>
      <c r="K15" s="8">
        <f t="shared" si="2"/>
        <v>128.4</v>
      </c>
      <c r="L15" s="8">
        <f t="shared" si="3"/>
        <v>1480.88</v>
      </c>
      <c r="AC15" s="18"/>
    </row>
    <row r="16" spans="1:29" ht="24" customHeight="1" x14ac:dyDescent="0.4">
      <c r="A16" s="10">
        <v>12</v>
      </c>
      <c r="B16" s="148" t="s">
        <v>2579</v>
      </c>
      <c r="C16" s="5" t="s">
        <v>3768</v>
      </c>
      <c r="D16" s="150" t="s">
        <v>2955</v>
      </c>
      <c r="E16" s="3" t="s">
        <v>3928</v>
      </c>
      <c r="F16" s="2">
        <v>145.52000000000001</v>
      </c>
      <c r="G16" s="144">
        <v>12</v>
      </c>
      <c r="H16" s="7">
        <v>4</v>
      </c>
      <c r="I16" s="8">
        <f t="shared" si="0"/>
        <v>48</v>
      </c>
      <c r="J16" s="8">
        <f t="shared" si="1"/>
        <v>3.3600000000000003</v>
      </c>
      <c r="K16" s="8">
        <f t="shared" si="2"/>
        <v>51.36</v>
      </c>
      <c r="L16" s="8">
        <f t="shared" si="3"/>
        <v>196.88</v>
      </c>
      <c r="AC16" s="18"/>
    </row>
    <row r="17" spans="1:29" ht="24" customHeight="1" x14ac:dyDescent="0.4">
      <c r="A17" s="10">
        <v>13</v>
      </c>
      <c r="B17" s="148" t="s">
        <v>2580</v>
      </c>
      <c r="C17" s="5" t="s">
        <v>2956</v>
      </c>
      <c r="D17" s="150" t="s">
        <v>2957</v>
      </c>
      <c r="E17" s="32" t="s">
        <v>3924</v>
      </c>
      <c r="F17" s="2">
        <v>1074.28</v>
      </c>
      <c r="G17" s="144">
        <v>40</v>
      </c>
      <c r="H17" s="7">
        <v>4</v>
      </c>
      <c r="I17" s="8">
        <f t="shared" si="0"/>
        <v>160</v>
      </c>
      <c r="J17" s="8">
        <f t="shared" si="1"/>
        <v>11.200000000000001</v>
      </c>
      <c r="K17" s="8">
        <f t="shared" si="2"/>
        <v>171.2</v>
      </c>
      <c r="L17" s="8">
        <f t="shared" si="3"/>
        <v>1245.48</v>
      </c>
      <c r="AC17" s="18"/>
    </row>
    <row r="18" spans="1:29" ht="24" customHeight="1" x14ac:dyDescent="0.4">
      <c r="A18" s="10">
        <v>14</v>
      </c>
      <c r="B18" s="3" t="s">
        <v>2581</v>
      </c>
      <c r="C18" s="5" t="s">
        <v>2958</v>
      </c>
      <c r="D18" s="150" t="s">
        <v>2957</v>
      </c>
      <c r="E18" s="32" t="s">
        <v>3924</v>
      </c>
      <c r="F18" s="2">
        <v>372.36</v>
      </c>
      <c r="G18" s="144">
        <v>16</v>
      </c>
      <c r="H18" s="7">
        <v>4</v>
      </c>
      <c r="I18" s="8">
        <f t="shared" si="0"/>
        <v>64</v>
      </c>
      <c r="J18" s="8">
        <f t="shared" si="1"/>
        <v>4.4800000000000004</v>
      </c>
      <c r="K18" s="8">
        <f t="shared" si="2"/>
        <v>68.48</v>
      </c>
      <c r="L18" s="8">
        <f t="shared" si="3"/>
        <v>440.84000000000003</v>
      </c>
      <c r="AC18" s="18"/>
    </row>
    <row r="19" spans="1:29" ht="24" customHeight="1" x14ac:dyDescent="0.4">
      <c r="A19" s="10">
        <v>15</v>
      </c>
      <c r="B19" s="148" t="s">
        <v>2592</v>
      </c>
      <c r="C19" s="5" t="s">
        <v>2975</v>
      </c>
      <c r="D19" s="150" t="s">
        <v>2957</v>
      </c>
      <c r="E19" s="32" t="s">
        <v>3924</v>
      </c>
      <c r="F19" s="2">
        <v>624.88</v>
      </c>
      <c r="G19" s="144">
        <v>22</v>
      </c>
      <c r="H19" s="7">
        <v>4</v>
      </c>
      <c r="I19" s="8">
        <f t="shared" si="0"/>
        <v>88</v>
      </c>
      <c r="J19" s="8">
        <f t="shared" si="1"/>
        <v>6.16</v>
      </c>
      <c r="K19" s="8">
        <f t="shared" si="2"/>
        <v>94.16</v>
      </c>
      <c r="L19" s="8">
        <f t="shared" si="3"/>
        <v>719.04</v>
      </c>
      <c r="AC19" s="18"/>
    </row>
    <row r="20" spans="1:29" ht="24" customHeight="1" x14ac:dyDescent="0.4">
      <c r="A20" s="10">
        <v>16</v>
      </c>
      <c r="B20" s="3" t="s">
        <v>2619</v>
      </c>
      <c r="C20" s="5" t="s">
        <v>1892</v>
      </c>
      <c r="D20" s="150" t="s">
        <v>3016</v>
      </c>
      <c r="E20" s="32" t="s">
        <v>3924</v>
      </c>
      <c r="F20" s="2">
        <v>1296.8399999999999</v>
      </c>
      <c r="G20" s="144">
        <v>51</v>
      </c>
      <c r="H20" s="7">
        <v>4</v>
      </c>
      <c r="I20" s="8">
        <f t="shared" si="0"/>
        <v>204</v>
      </c>
      <c r="J20" s="8">
        <f t="shared" si="1"/>
        <v>14.280000000000001</v>
      </c>
      <c r="K20" s="8">
        <f t="shared" si="2"/>
        <v>218.28</v>
      </c>
      <c r="L20" s="8">
        <f t="shared" si="3"/>
        <v>1515.12</v>
      </c>
      <c r="AC20" s="18"/>
    </row>
    <row r="21" spans="1:29" ht="24" customHeight="1" x14ac:dyDescent="0.4">
      <c r="A21" s="10">
        <v>17</v>
      </c>
      <c r="B21" s="148" t="s">
        <v>2620</v>
      </c>
      <c r="C21" s="5" t="s">
        <v>1892</v>
      </c>
      <c r="D21" s="150" t="s">
        <v>3017</v>
      </c>
      <c r="E21" s="32" t="s">
        <v>3924</v>
      </c>
      <c r="F21" s="2">
        <v>1040.04</v>
      </c>
      <c r="G21" s="144">
        <v>36</v>
      </c>
      <c r="H21" s="7">
        <v>4</v>
      </c>
      <c r="I21" s="8">
        <f t="shared" si="0"/>
        <v>144</v>
      </c>
      <c r="J21" s="8">
        <f t="shared" si="1"/>
        <v>10.080000000000002</v>
      </c>
      <c r="K21" s="8">
        <f t="shared" si="2"/>
        <v>154.08000000000001</v>
      </c>
      <c r="L21" s="8">
        <f t="shared" si="3"/>
        <v>1194.1199999999999</v>
      </c>
      <c r="AC21" s="18"/>
    </row>
    <row r="22" spans="1:29" ht="24" customHeight="1" x14ac:dyDescent="0.4">
      <c r="A22" s="10">
        <v>18</v>
      </c>
      <c r="B22" s="148" t="s">
        <v>2538</v>
      </c>
      <c r="C22" s="5" t="s">
        <v>2903</v>
      </c>
      <c r="D22" s="150" t="s">
        <v>2904</v>
      </c>
      <c r="E22" s="32" t="s">
        <v>3924</v>
      </c>
      <c r="F22" s="2">
        <v>338.12</v>
      </c>
      <c r="G22" s="144">
        <v>1</v>
      </c>
      <c r="H22" s="7">
        <v>4</v>
      </c>
      <c r="I22" s="8">
        <f t="shared" si="0"/>
        <v>4</v>
      </c>
      <c r="J22" s="8">
        <f t="shared" si="1"/>
        <v>0.28000000000000003</v>
      </c>
      <c r="K22" s="8">
        <f t="shared" si="2"/>
        <v>4.28</v>
      </c>
      <c r="L22" s="8">
        <f t="shared" si="3"/>
        <v>342.4</v>
      </c>
      <c r="AC22" s="18"/>
    </row>
    <row r="23" spans="1:29" ht="24" customHeight="1" x14ac:dyDescent="0.4">
      <c r="A23" s="10">
        <v>19</v>
      </c>
      <c r="B23" s="148" t="s">
        <v>2539</v>
      </c>
      <c r="C23" s="5" t="s">
        <v>2782</v>
      </c>
      <c r="D23" s="150" t="s">
        <v>2905</v>
      </c>
      <c r="E23" s="32" t="s">
        <v>3929</v>
      </c>
      <c r="F23" s="2">
        <v>1647.8</v>
      </c>
      <c r="G23" s="144">
        <v>99</v>
      </c>
      <c r="H23" s="7">
        <v>4</v>
      </c>
      <c r="I23" s="8">
        <f t="shared" si="0"/>
        <v>396</v>
      </c>
      <c r="J23" s="8">
        <f t="shared" si="1"/>
        <v>27.720000000000002</v>
      </c>
      <c r="K23" s="8">
        <f t="shared" si="2"/>
        <v>423.72</v>
      </c>
      <c r="L23" s="8">
        <f t="shared" si="3"/>
        <v>2071.52</v>
      </c>
      <c r="AC23" s="18"/>
    </row>
    <row r="24" spans="1:29" ht="24" customHeight="1" x14ac:dyDescent="0.4">
      <c r="A24" s="10">
        <v>20</v>
      </c>
      <c r="B24" s="148" t="s">
        <v>2433</v>
      </c>
      <c r="C24" s="5" t="s">
        <v>2763</v>
      </c>
      <c r="D24" s="150" t="s">
        <v>2764</v>
      </c>
      <c r="E24" s="32" t="s">
        <v>3924</v>
      </c>
      <c r="F24" s="2">
        <v>1198.4000000000001</v>
      </c>
      <c r="G24" s="144">
        <v>66</v>
      </c>
      <c r="H24" s="7">
        <v>4</v>
      </c>
      <c r="I24" s="8">
        <f t="shared" si="0"/>
        <v>264</v>
      </c>
      <c r="J24" s="8">
        <f t="shared" si="1"/>
        <v>18.48</v>
      </c>
      <c r="K24" s="8">
        <f t="shared" si="2"/>
        <v>282.48</v>
      </c>
      <c r="L24" s="8">
        <f t="shared" si="3"/>
        <v>1480.88</v>
      </c>
      <c r="AC24" s="18"/>
    </row>
    <row r="25" spans="1:29" ht="24" customHeight="1" x14ac:dyDescent="0.4">
      <c r="A25" s="10">
        <v>21</v>
      </c>
      <c r="B25" s="148" t="s">
        <v>2442</v>
      </c>
      <c r="C25" s="5" t="s">
        <v>2778</v>
      </c>
      <c r="D25" s="150" t="s">
        <v>2779</v>
      </c>
      <c r="E25" s="32" t="s">
        <v>3924</v>
      </c>
      <c r="F25" s="2">
        <v>834.6</v>
      </c>
      <c r="G25" s="144">
        <v>29</v>
      </c>
      <c r="H25" s="7">
        <v>4</v>
      </c>
      <c r="I25" s="8">
        <f t="shared" si="0"/>
        <v>116</v>
      </c>
      <c r="J25" s="8">
        <f t="shared" si="1"/>
        <v>8.120000000000001</v>
      </c>
      <c r="K25" s="8">
        <f t="shared" si="2"/>
        <v>124.12</v>
      </c>
      <c r="L25" s="8">
        <f t="shared" si="3"/>
        <v>958.72</v>
      </c>
      <c r="AC25" s="18"/>
    </row>
    <row r="26" spans="1:29" ht="24" customHeight="1" x14ac:dyDescent="0.4">
      <c r="A26" s="10">
        <v>22</v>
      </c>
      <c r="B26" s="148" t="s">
        <v>2576</v>
      </c>
      <c r="C26" s="5" t="s">
        <v>2952</v>
      </c>
      <c r="D26" s="150" t="s">
        <v>891</v>
      </c>
      <c r="E26" s="32" t="s">
        <v>3924</v>
      </c>
      <c r="F26" s="2">
        <v>1382.44</v>
      </c>
      <c r="G26" s="144">
        <v>71</v>
      </c>
      <c r="H26" s="7">
        <v>4</v>
      </c>
      <c r="I26" s="8">
        <f t="shared" si="0"/>
        <v>284</v>
      </c>
      <c r="J26" s="8">
        <f t="shared" si="1"/>
        <v>19.880000000000003</v>
      </c>
      <c r="K26" s="8">
        <f>ROUNDUP(I26+J26,2)</f>
        <v>303.88</v>
      </c>
      <c r="L26" s="8">
        <f t="shared" si="3"/>
        <v>1686.3200000000002</v>
      </c>
      <c r="AC26" s="18"/>
    </row>
    <row r="27" spans="1:29" ht="24" customHeight="1" x14ac:dyDescent="0.4">
      <c r="A27" s="10">
        <v>23</v>
      </c>
      <c r="B27" s="148" t="s">
        <v>2508</v>
      </c>
      <c r="C27" s="5" t="s">
        <v>2859</v>
      </c>
      <c r="D27" s="150" t="s">
        <v>2860</v>
      </c>
      <c r="E27" s="32" t="s">
        <v>3924</v>
      </c>
      <c r="F27" s="2">
        <v>1172.72</v>
      </c>
      <c r="G27" s="144">
        <v>50</v>
      </c>
      <c r="H27" s="7">
        <v>4</v>
      </c>
      <c r="I27" s="8">
        <f t="shared" si="0"/>
        <v>200</v>
      </c>
      <c r="J27" s="8">
        <f t="shared" si="1"/>
        <v>14.000000000000002</v>
      </c>
      <c r="K27" s="8">
        <f t="shared" si="2"/>
        <v>214</v>
      </c>
      <c r="L27" s="8">
        <f t="shared" si="3"/>
        <v>1386.72</v>
      </c>
      <c r="AC27" s="18"/>
    </row>
    <row r="28" spans="1:29" ht="24" customHeight="1" x14ac:dyDescent="0.4">
      <c r="A28" s="10">
        <v>24</v>
      </c>
      <c r="B28" s="148" t="s">
        <v>2577</v>
      </c>
      <c r="C28" s="5" t="s">
        <v>2953</v>
      </c>
      <c r="D28" s="150" t="s">
        <v>1527</v>
      </c>
      <c r="E28" s="32" t="s">
        <v>3924</v>
      </c>
      <c r="F28" s="2">
        <v>714.76</v>
      </c>
      <c r="G28" s="144">
        <v>26</v>
      </c>
      <c r="H28" s="7">
        <v>4</v>
      </c>
      <c r="I28" s="8">
        <f t="shared" si="0"/>
        <v>104</v>
      </c>
      <c r="J28" s="8">
        <f t="shared" si="1"/>
        <v>7.2800000000000011</v>
      </c>
      <c r="K28" s="8">
        <f t="shared" si="2"/>
        <v>111.28</v>
      </c>
      <c r="L28" s="8">
        <f t="shared" si="3"/>
        <v>826.04</v>
      </c>
      <c r="AC28" s="18"/>
    </row>
    <row r="29" spans="1:29" ht="24" customHeight="1" x14ac:dyDescent="0.4">
      <c r="A29" s="10">
        <v>25</v>
      </c>
      <c r="B29" s="148" t="s">
        <v>2507</v>
      </c>
      <c r="C29" s="5" t="s">
        <v>2857</v>
      </c>
      <c r="D29" s="150" t="s">
        <v>2858</v>
      </c>
      <c r="E29" s="32" t="s">
        <v>3930</v>
      </c>
      <c r="F29" s="2">
        <v>124.12</v>
      </c>
      <c r="G29" s="144">
        <v>28</v>
      </c>
      <c r="H29" s="7">
        <v>4</v>
      </c>
      <c r="I29" s="8">
        <f t="shared" si="0"/>
        <v>112</v>
      </c>
      <c r="J29" s="8">
        <f t="shared" si="1"/>
        <v>7.8400000000000007</v>
      </c>
      <c r="K29" s="8">
        <f t="shared" si="2"/>
        <v>119.84</v>
      </c>
      <c r="L29" s="8">
        <f t="shared" si="3"/>
        <v>243.96</v>
      </c>
      <c r="AC29" s="18"/>
    </row>
    <row r="30" spans="1:29" ht="24" customHeight="1" x14ac:dyDescent="0.4">
      <c r="A30" s="10">
        <v>26</v>
      </c>
      <c r="B30" s="148" t="s">
        <v>2586</v>
      </c>
      <c r="C30" s="5" t="s">
        <v>2964</v>
      </c>
      <c r="D30" s="150" t="s">
        <v>1550</v>
      </c>
      <c r="E30" s="32" t="s">
        <v>3931</v>
      </c>
      <c r="F30" s="2">
        <v>38.520000000000003</v>
      </c>
      <c r="G30" s="144">
        <v>3</v>
      </c>
      <c r="H30" s="7">
        <v>4</v>
      </c>
      <c r="I30" s="8">
        <f t="shared" si="0"/>
        <v>12</v>
      </c>
      <c r="J30" s="8">
        <f t="shared" si="1"/>
        <v>0.84000000000000008</v>
      </c>
      <c r="K30" s="8">
        <f t="shared" si="2"/>
        <v>12.84</v>
      </c>
      <c r="L30" s="8">
        <f t="shared" si="3"/>
        <v>51.36</v>
      </c>
      <c r="AC30" s="18"/>
    </row>
    <row r="31" spans="1:29" ht="24" customHeight="1" x14ac:dyDescent="0.4">
      <c r="A31" s="10">
        <v>27</v>
      </c>
      <c r="B31" s="148" t="s">
        <v>2509</v>
      </c>
      <c r="C31" s="5" t="s">
        <v>2861</v>
      </c>
      <c r="D31" s="150" t="s">
        <v>1533</v>
      </c>
      <c r="E31" s="32" t="s">
        <v>3927</v>
      </c>
      <c r="F31" s="2">
        <v>0</v>
      </c>
      <c r="G31" s="144">
        <v>16</v>
      </c>
      <c r="H31" s="7">
        <v>4</v>
      </c>
      <c r="I31" s="8">
        <f t="shared" si="0"/>
        <v>64</v>
      </c>
      <c r="J31" s="8">
        <f t="shared" si="1"/>
        <v>4.4800000000000004</v>
      </c>
      <c r="K31" s="8">
        <f t="shared" si="2"/>
        <v>68.48</v>
      </c>
      <c r="L31" s="8">
        <f t="shared" si="3"/>
        <v>68.48</v>
      </c>
      <c r="AC31" s="18"/>
    </row>
    <row r="32" spans="1:29" ht="24" customHeight="1" x14ac:dyDescent="0.4">
      <c r="A32" s="10">
        <v>28</v>
      </c>
      <c r="B32" s="148" t="s">
        <v>2455</v>
      </c>
      <c r="C32" s="5" t="s">
        <v>2795</v>
      </c>
      <c r="D32" s="150" t="s">
        <v>2796</v>
      </c>
      <c r="E32" s="32" t="s">
        <v>3924</v>
      </c>
      <c r="F32" s="2">
        <v>16161.28</v>
      </c>
      <c r="G32" s="144">
        <v>385</v>
      </c>
      <c r="H32" s="7">
        <v>4</v>
      </c>
      <c r="I32" s="8">
        <f t="shared" si="0"/>
        <v>1540</v>
      </c>
      <c r="J32" s="8">
        <f t="shared" si="1"/>
        <v>107.80000000000001</v>
      </c>
      <c r="K32" s="8">
        <f t="shared" si="2"/>
        <v>1647.8</v>
      </c>
      <c r="L32" s="8">
        <f t="shared" si="3"/>
        <v>17809.080000000002</v>
      </c>
      <c r="AC32" s="18"/>
    </row>
    <row r="33" spans="1:29" ht="24" customHeight="1" x14ac:dyDescent="0.4">
      <c r="A33" s="10">
        <v>29</v>
      </c>
      <c r="B33" s="148" t="s">
        <v>2578</v>
      </c>
      <c r="C33" s="5" t="s">
        <v>2954</v>
      </c>
      <c r="D33" s="150" t="s">
        <v>1987</v>
      </c>
      <c r="E33" s="32" t="s">
        <v>3924</v>
      </c>
      <c r="F33" s="2">
        <v>552.12</v>
      </c>
      <c r="G33" s="144">
        <v>19</v>
      </c>
      <c r="H33" s="7">
        <v>4</v>
      </c>
      <c r="I33" s="8">
        <f t="shared" si="0"/>
        <v>76</v>
      </c>
      <c r="J33" s="8">
        <f t="shared" si="1"/>
        <v>5.32</v>
      </c>
      <c r="K33" s="8">
        <f t="shared" si="2"/>
        <v>81.319999999999993</v>
      </c>
      <c r="L33" s="8">
        <f t="shared" si="3"/>
        <v>633.44000000000005</v>
      </c>
      <c r="AC33" s="18"/>
    </row>
    <row r="34" spans="1:29" ht="24" customHeight="1" x14ac:dyDescent="0.4">
      <c r="A34" s="10">
        <v>30</v>
      </c>
      <c r="B34" s="148" t="s">
        <v>2466</v>
      </c>
      <c r="C34" s="5" t="s">
        <v>2810</v>
      </c>
      <c r="D34" s="150" t="s">
        <v>2811</v>
      </c>
      <c r="E34" s="32" t="s">
        <v>3924</v>
      </c>
      <c r="F34" s="2">
        <v>2867.6</v>
      </c>
      <c r="G34" s="144">
        <v>119</v>
      </c>
      <c r="H34" s="7">
        <v>4</v>
      </c>
      <c r="I34" s="8">
        <f t="shared" si="0"/>
        <v>476</v>
      </c>
      <c r="J34" s="8">
        <f t="shared" si="1"/>
        <v>33.32</v>
      </c>
      <c r="K34" s="8">
        <f t="shared" si="2"/>
        <v>509.32</v>
      </c>
      <c r="L34" s="8">
        <f t="shared" si="3"/>
        <v>3376.92</v>
      </c>
      <c r="AC34" s="18"/>
    </row>
    <row r="35" spans="1:29" ht="24" customHeight="1" x14ac:dyDescent="0.4">
      <c r="A35" s="10">
        <v>31</v>
      </c>
      <c r="B35" s="148" t="s">
        <v>2510</v>
      </c>
      <c r="C35" s="5" t="s">
        <v>2862</v>
      </c>
      <c r="D35" s="150" t="s">
        <v>2863</v>
      </c>
      <c r="E35" s="32" t="s">
        <v>3927</v>
      </c>
      <c r="F35" s="2">
        <v>0</v>
      </c>
      <c r="G35" s="144">
        <v>45</v>
      </c>
      <c r="H35" s="7">
        <v>4</v>
      </c>
      <c r="I35" s="8">
        <f t="shared" si="0"/>
        <v>180</v>
      </c>
      <c r="J35" s="8">
        <f t="shared" si="1"/>
        <v>12.600000000000001</v>
      </c>
      <c r="K35" s="8">
        <f t="shared" si="2"/>
        <v>192.6</v>
      </c>
      <c r="L35" s="8">
        <f t="shared" si="3"/>
        <v>192.6</v>
      </c>
      <c r="AC35" s="18"/>
    </row>
    <row r="36" spans="1:29" ht="24" customHeight="1" x14ac:dyDescent="0.4">
      <c r="A36" s="10">
        <v>32</v>
      </c>
      <c r="B36" s="148" t="s">
        <v>2529</v>
      </c>
      <c r="C36" s="5" t="s">
        <v>2886</v>
      </c>
      <c r="D36" s="150" t="s">
        <v>2887</v>
      </c>
      <c r="E36" s="3" t="s">
        <v>3927</v>
      </c>
      <c r="F36" s="2">
        <v>0</v>
      </c>
      <c r="G36" s="144">
        <v>7</v>
      </c>
      <c r="H36" s="7">
        <v>4</v>
      </c>
      <c r="I36" s="8">
        <f t="shared" si="0"/>
        <v>28</v>
      </c>
      <c r="J36" s="8">
        <f t="shared" si="1"/>
        <v>1.9600000000000002</v>
      </c>
      <c r="K36" s="8">
        <f t="shared" si="2"/>
        <v>29.96</v>
      </c>
      <c r="L36" s="8">
        <f t="shared" si="3"/>
        <v>29.96</v>
      </c>
      <c r="AC36" s="18"/>
    </row>
    <row r="37" spans="1:29" ht="24" customHeight="1" x14ac:dyDescent="0.4">
      <c r="A37" s="10">
        <v>33</v>
      </c>
      <c r="B37" s="148" t="s">
        <v>2528</v>
      </c>
      <c r="C37" s="5" t="s">
        <v>2884</v>
      </c>
      <c r="D37" s="150" t="s">
        <v>2885</v>
      </c>
      <c r="E37" s="32" t="s">
        <v>3930</v>
      </c>
      <c r="F37" s="2">
        <v>166.92</v>
      </c>
      <c r="G37" s="144">
        <v>49</v>
      </c>
      <c r="H37" s="7">
        <v>4</v>
      </c>
      <c r="I37" s="8">
        <f t="shared" si="0"/>
        <v>196</v>
      </c>
      <c r="J37" s="8">
        <f t="shared" si="1"/>
        <v>13.72</v>
      </c>
      <c r="K37" s="8">
        <f t="shared" si="2"/>
        <v>209.72</v>
      </c>
      <c r="L37" s="8">
        <f t="shared" si="3"/>
        <v>376.64</v>
      </c>
      <c r="AC37" s="18"/>
    </row>
    <row r="38" spans="1:29" ht="24" customHeight="1" x14ac:dyDescent="0.4">
      <c r="A38" s="10">
        <v>34</v>
      </c>
      <c r="B38" s="148" t="s">
        <v>2511</v>
      </c>
      <c r="C38" s="5" t="s">
        <v>3769</v>
      </c>
      <c r="D38" s="150" t="s">
        <v>1630</v>
      </c>
      <c r="E38" s="32" t="s">
        <v>3924</v>
      </c>
      <c r="F38" s="2">
        <v>1391</v>
      </c>
      <c r="G38" s="144">
        <v>52</v>
      </c>
      <c r="H38" s="7">
        <v>4</v>
      </c>
      <c r="I38" s="8">
        <f t="shared" si="0"/>
        <v>208</v>
      </c>
      <c r="J38" s="8">
        <f t="shared" si="1"/>
        <v>14.560000000000002</v>
      </c>
      <c r="K38" s="8">
        <f t="shared" si="2"/>
        <v>222.56</v>
      </c>
      <c r="L38" s="8">
        <f t="shared" si="3"/>
        <v>1613.56</v>
      </c>
      <c r="AC38" s="18"/>
    </row>
    <row r="39" spans="1:29" ht="24" customHeight="1" x14ac:dyDescent="0.4">
      <c r="A39" s="10">
        <v>35</v>
      </c>
      <c r="B39" s="148" t="s">
        <v>2502</v>
      </c>
      <c r="C39" s="5" t="s">
        <v>3770</v>
      </c>
      <c r="D39" s="150" t="s">
        <v>2850</v>
      </c>
      <c r="E39" s="32" t="s">
        <v>3928</v>
      </c>
      <c r="F39" s="2">
        <v>804.64</v>
      </c>
      <c r="G39" s="144">
        <v>64</v>
      </c>
      <c r="H39" s="7">
        <v>4</v>
      </c>
      <c r="I39" s="8">
        <f t="shared" si="0"/>
        <v>256</v>
      </c>
      <c r="J39" s="8">
        <f t="shared" si="1"/>
        <v>17.920000000000002</v>
      </c>
      <c r="K39" s="8">
        <f t="shared" si="2"/>
        <v>273.92</v>
      </c>
      <c r="L39" s="8">
        <f t="shared" si="3"/>
        <v>1078.56</v>
      </c>
      <c r="AC39" s="18"/>
    </row>
    <row r="40" spans="1:29" ht="24" customHeight="1" x14ac:dyDescent="0.4">
      <c r="A40" s="10">
        <v>36</v>
      </c>
      <c r="B40" s="147" t="s">
        <v>2568</v>
      </c>
      <c r="C40" s="5" t="s">
        <v>3771</v>
      </c>
      <c r="D40" s="150" t="s">
        <v>1571</v>
      </c>
      <c r="E40" s="32" t="s">
        <v>3924</v>
      </c>
      <c r="F40" s="2">
        <v>483.64</v>
      </c>
      <c r="G40" s="144">
        <v>26</v>
      </c>
      <c r="H40" s="7">
        <v>4</v>
      </c>
      <c r="I40" s="8">
        <f t="shared" si="0"/>
        <v>104</v>
      </c>
      <c r="J40" s="8">
        <f t="shared" si="1"/>
        <v>7.2800000000000011</v>
      </c>
      <c r="K40" s="8">
        <f t="shared" si="2"/>
        <v>111.28</v>
      </c>
      <c r="L40" s="8">
        <f t="shared" si="3"/>
        <v>594.91999999999996</v>
      </c>
      <c r="AC40" s="18"/>
    </row>
    <row r="41" spans="1:29" ht="24" customHeight="1" x14ac:dyDescent="0.4">
      <c r="A41" s="10">
        <v>37</v>
      </c>
      <c r="B41" s="148" t="s">
        <v>2563</v>
      </c>
      <c r="C41" s="5" t="s">
        <v>3772</v>
      </c>
      <c r="D41" s="150" t="s">
        <v>853</v>
      </c>
      <c r="E41" s="32" t="s">
        <v>3924</v>
      </c>
      <c r="F41" s="2">
        <v>1626.4</v>
      </c>
      <c r="G41" s="144">
        <v>64</v>
      </c>
      <c r="H41" s="7">
        <v>4</v>
      </c>
      <c r="I41" s="8">
        <f t="shared" si="0"/>
        <v>256</v>
      </c>
      <c r="J41" s="8">
        <f t="shared" si="1"/>
        <v>17.920000000000002</v>
      </c>
      <c r="K41" s="8">
        <f t="shared" si="2"/>
        <v>273.92</v>
      </c>
      <c r="L41" s="8">
        <f t="shared" si="3"/>
        <v>1900.3200000000002</v>
      </c>
      <c r="AC41" s="18"/>
    </row>
    <row r="42" spans="1:29" ht="24" customHeight="1" x14ac:dyDescent="0.4">
      <c r="A42" s="10">
        <v>38</v>
      </c>
      <c r="B42" s="3" t="s">
        <v>2562</v>
      </c>
      <c r="C42" s="5" t="s">
        <v>2937</v>
      </c>
      <c r="D42" s="150" t="s">
        <v>1242</v>
      </c>
      <c r="E42" s="32" t="s">
        <v>3930</v>
      </c>
      <c r="F42" s="2">
        <v>1493.72</v>
      </c>
      <c r="G42" s="144">
        <v>430</v>
      </c>
      <c r="H42" s="7">
        <v>4</v>
      </c>
      <c r="I42" s="8">
        <f t="shared" si="0"/>
        <v>1720</v>
      </c>
      <c r="J42" s="8">
        <f t="shared" si="1"/>
        <v>120.4</v>
      </c>
      <c r="K42" s="8">
        <f t="shared" si="2"/>
        <v>1840.4</v>
      </c>
      <c r="L42" s="8">
        <f t="shared" si="3"/>
        <v>3334.12</v>
      </c>
      <c r="AC42" s="18"/>
    </row>
    <row r="43" spans="1:29" ht="24" customHeight="1" x14ac:dyDescent="0.4">
      <c r="A43" s="10">
        <v>39</v>
      </c>
      <c r="B43" s="148" t="s">
        <v>2444</v>
      </c>
      <c r="C43" s="5" t="s">
        <v>2782</v>
      </c>
      <c r="D43" s="150" t="s">
        <v>2783</v>
      </c>
      <c r="E43" s="32" t="s">
        <v>3927</v>
      </c>
      <c r="F43" s="33">
        <v>0</v>
      </c>
      <c r="G43" s="144">
        <v>16</v>
      </c>
      <c r="H43" s="7">
        <v>4</v>
      </c>
      <c r="I43" s="8">
        <f t="shared" si="0"/>
        <v>64</v>
      </c>
      <c r="J43" s="8">
        <f t="shared" si="1"/>
        <v>4.4800000000000004</v>
      </c>
      <c r="K43" s="8">
        <f t="shared" si="2"/>
        <v>68.48</v>
      </c>
      <c r="L43" s="8">
        <f t="shared" si="3"/>
        <v>68.48</v>
      </c>
      <c r="AC43" s="18"/>
    </row>
    <row r="44" spans="1:29" ht="24" customHeight="1" x14ac:dyDescent="0.4">
      <c r="A44" s="10">
        <v>40</v>
      </c>
      <c r="B44" s="148" t="s">
        <v>2512</v>
      </c>
      <c r="C44" s="5" t="s">
        <v>2864</v>
      </c>
      <c r="D44" s="150" t="s">
        <v>2865</v>
      </c>
      <c r="E44" s="32" t="s">
        <v>3927</v>
      </c>
      <c r="F44" s="2">
        <v>0</v>
      </c>
      <c r="G44" s="144">
        <v>10</v>
      </c>
      <c r="H44" s="7">
        <v>4</v>
      </c>
      <c r="I44" s="8">
        <f t="shared" si="0"/>
        <v>40</v>
      </c>
      <c r="J44" s="8">
        <f t="shared" si="1"/>
        <v>2.8000000000000003</v>
      </c>
      <c r="K44" s="8">
        <f t="shared" si="2"/>
        <v>42.8</v>
      </c>
      <c r="L44" s="8">
        <f t="shared" si="3"/>
        <v>42.8</v>
      </c>
      <c r="AC44" s="18"/>
    </row>
    <row r="45" spans="1:29" ht="24" customHeight="1" x14ac:dyDescent="0.4">
      <c r="A45" s="10">
        <v>41</v>
      </c>
      <c r="B45" s="148" t="s">
        <v>2445</v>
      </c>
      <c r="C45" s="5" t="s">
        <v>3773</v>
      </c>
      <c r="D45" s="150" t="s">
        <v>2784</v>
      </c>
      <c r="E45" s="32" t="s">
        <v>3924</v>
      </c>
      <c r="F45" s="2">
        <v>714.76</v>
      </c>
      <c r="G45" s="144">
        <v>25</v>
      </c>
      <c r="H45" s="7">
        <v>4</v>
      </c>
      <c r="I45" s="8">
        <f t="shared" si="0"/>
        <v>100</v>
      </c>
      <c r="J45" s="8">
        <f t="shared" si="1"/>
        <v>7.0000000000000009</v>
      </c>
      <c r="K45" s="8">
        <f t="shared" si="2"/>
        <v>107</v>
      </c>
      <c r="L45" s="8">
        <f t="shared" si="3"/>
        <v>821.76</v>
      </c>
      <c r="AC45" s="18"/>
    </row>
    <row r="46" spans="1:29" ht="24" customHeight="1" x14ac:dyDescent="0.4">
      <c r="A46" s="10">
        <v>42</v>
      </c>
      <c r="B46" s="148" t="s">
        <v>2446</v>
      </c>
      <c r="C46" s="5" t="s">
        <v>2785</v>
      </c>
      <c r="D46" s="150" t="s">
        <v>1541</v>
      </c>
      <c r="E46" s="32" t="s">
        <v>3924</v>
      </c>
      <c r="F46" s="2">
        <v>2794.84</v>
      </c>
      <c r="G46" s="144">
        <v>68</v>
      </c>
      <c r="H46" s="7">
        <v>4</v>
      </c>
      <c r="I46" s="8">
        <f t="shared" si="0"/>
        <v>272</v>
      </c>
      <c r="J46" s="8">
        <f t="shared" si="1"/>
        <v>19.040000000000003</v>
      </c>
      <c r="K46" s="8">
        <f t="shared" si="2"/>
        <v>291.04000000000002</v>
      </c>
      <c r="L46" s="8">
        <f t="shared" si="3"/>
        <v>3085.88</v>
      </c>
      <c r="AC46" s="18"/>
    </row>
    <row r="47" spans="1:29" ht="24" customHeight="1" x14ac:dyDescent="0.4">
      <c r="A47" s="10">
        <v>43</v>
      </c>
      <c r="B47" s="148" t="s">
        <v>2447</v>
      </c>
      <c r="C47" s="5" t="s">
        <v>2785</v>
      </c>
      <c r="D47" s="150" t="s">
        <v>2235</v>
      </c>
      <c r="E47" s="32" t="s">
        <v>3924</v>
      </c>
      <c r="F47" s="2">
        <v>4070.28</v>
      </c>
      <c r="G47" s="144">
        <v>66</v>
      </c>
      <c r="H47" s="7">
        <v>4</v>
      </c>
      <c r="I47" s="8">
        <f t="shared" si="0"/>
        <v>264</v>
      </c>
      <c r="J47" s="8">
        <f t="shared" si="1"/>
        <v>18.48</v>
      </c>
      <c r="K47" s="8">
        <f t="shared" si="2"/>
        <v>282.48</v>
      </c>
      <c r="L47" s="8">
        <f t="shared" si="3"/>
        <v>4352.76</v>
      </c>
      <c r="AC47" s="18"/>
    </row>
    <row r="48" spans="1:29" ht="24" customHeight="1" x14ac:dyDescent="0.4">
      <c r="A48" s="10">
        <v>44</v>
      </c>
      <c r="B48" s="148" t="s">
        <v>2569</v>
      </c>
      <c r="C48" s="5" t="s">
        <v>3774</v>
      </c>
      <c r="D48" s="150" t="s">
        <v>2942</v>
      </c>
      <c r="E48" s="32" t="s">
        <v>3931</v>
      </c>
      <c r="F48" s="2">
        <v>11316.32</v>
      </c>
      <c r="G48" s="144">
        <v>294</v>
      </c>
      <c r="H48" s="7">
        <v>4</v>
      </c>
      <c r="I48" s="8">
        <f t="shared" si="0"/>
        <v>1176</v>
      </c>
      <c r="J48" s="8">
        <f t="shared" si="1"/>
        <v>82.320000000000007</v>
      </c>
      <c r="K48" s="8">
        <f t="shared" si="2"/>
        <v>1258.32</v>
      </c>
      <c r="L48" s="8">
        <f t="shared" si="3"/>
        <v>12574.64</v>
      </c>
      <c r="AC48" s="18"/>
    </row>
    <row r="49" spans="1:29" ht="24" customHeight="1" x14ac:dyDescent="0.4">
      <c r="A49" s="10">
        <v>45</v>
      </c>
      <c r="B49" s="148" t="s">
        <v>2513</v>
      </c>
      <c r="C49" s="5" t="s">
        <v>2866</v>
      </c>
      <c r="D49" s="150" t="s">
        <v>2867</v>
      </c>
      <c r="E49" s="32" t="s">
        <v>3927</v>
      </c>
      <c r="F49" s="2">
        <v>0</v>
      </c>
      <c r="G49" s="144">
        <v>46</v>
      </c>
      <c r="H49" s="7">
        <v>4</v>
      </c>
      <c r="I49" s="8">
        <f t="shared" si="0"/>
        <v>184</v>
      </c>
      <c r="J49" s="8">
        <f t="shared" si="1"/>
        <v>12.88</v>
      </c>
      <c r="K49" s="8">
        <f t="shared" si="2"/>
        <v>196.88</v>
      </c>
      <c r="L49" s="8">
        <f t="shared" si="3"/>
        <v>196.88</v>
      </c>
      <c r="AC49" s="18"/>
    </row>
    <row r="50" spans="1:29" ht="24" customHeight="1" x14ac:dyDescent="0.4">
      <c r="A50" s="10">
        <v>46</v>
      </c>
      <c r="B50" s="148" t="s">
        <v>2527</v>
      </c>
      <c r="C50" s="5" t="s">
        <v>2883</v>
      </c>
      <c r="D50" s="150" t="s">
        <v>868</v>
      </c>
      <c r="E50" s="32" t="s">
        <v>3932</v>
      </c>
      <c r="F50" s="2">
        <v>582.08000000000004</v>
      </c>
      <c r="G50" s="144">
        <v>20</v>
      </c>
      <c r="H50" s="7">
        <v>4</v>
      </c>
      <c r="I50" s="8">
        <f t="shared" si="0"/>
        <v>80</v>
      </c>
      <c r="J50" s="8">
        <f t="shared" si="1"/>
        <v>5.6000000000000005</v>
      </c>
      <c r="K50" s="8">
        <f t="shared" si="2"/>
        <v>85.6</v>
      </c>
      <c r="L50" s="8">
        <f t="shared" si="3"/>
        <v>667.68000000000006</v>
      </c>
      <c r="AC50" s="18"/>
    </row>
    <row r="51" spans="1:29" ht="24" customHeight="1" x14ac:dyDescent="0.4">
      <c r="A51" s="10">
        <v>47</v>
      </c>
      <c r="B51" s="148" t="s">
        <v>2514</v>
      </c>
      <c r="C51" s="5" t="s">
        <v>2868</v>
      </c>
      <c r="D51" s="150" t="s">
        <v>1585</v>
      </c>
      <c r="E51" s="32" t="s">
        <v>3927</v>
      </c>
      <c r="F51" s="2">
        <v>0</v>
      </c>
      <c r="G51" s="144">
        <v>19</v>
      </c>
      <c r="H51" s="7">
        <v>4</v>
      </c>
      <c r="I51" s="8">
        <f t="shared" si="0"/>
        <v>76</v>
      </c>
      <c r="J51" s="8">
        <f t="shared" si="1"/>
        <v>5.32</v>
      </c>
      <c r="K51" s="8">
        <f t="shared" si="2"/>
        <v>81.319999999999993</v>
      </c>
      <c r="L51" s="8">
        <f t="shared" si="3"/>
        <v>81.319999999999993</v>
      </c>
      <c r="AC51" s="18"/>
    </row>
    <row r="52" spans="1:29" ht="24" customHeight="1" x14ac:dyDescent="0.4">
      <c r="A52" s="10">
        <v>48</v>
      </c>
      <c r="B52" s="148" t="s">
        <v>2523</v>
      </c>
      <c r="C52" s="5" t="s">
        <v>2879</v>
      </c>
      <c r="D52" s="150" t="s">
        <v>1539</v>
      </c>
      <c r="E52" s="32" t="s">
        <v>3932</v>
      </c>
      <c r="F52" s="2">
        <v>166.92</v>
      </c>
      <c r="G52" s="144">
        <v>10</v>
      </c>
      <c r="H52" s="7">
        <v>4</v>
      </c>
      <c r="I52" s="8">
        <f t="shared" si="0"/>
        <v>40</v>
      </c>
      <c r="J52" s="8">
        <f t="shared" si="1"/>
        <v>2.8000000000000003</v>
      </c>
      <c r="K52" s="8">
        <f t="shared" si="2"/>
        <v>42.8</v>
      </c>
      <c r="L52" s="8">
        <f t="shared" si="3"/>
        <v>209.71999999999997</v>
      </c>
      <c r="AC52" s="18"/>
    </row>
    <row r="53" spans="1:29" ht="24" customHeight="1" x14ac:dyDescent="0.4">
      <c r="A53" s="10">
        <v>49</v>
      </c>
      <c r="B53" s="3" t="s">
        <v>2515</v>
      </c>
      <c r="C53" s="5" t="s">
        <v>3099</v>
      </c>
      <c r="D53" s="150" t="s">
        <v>2869</v>
      </c>
      <c r="E53" s="32" t="s">
        <v>3927</v>
      </c>
      <c r="F53" s="2">
        <v>0</v>
      </c>
      <c r="G53" s="144">
        <v>23</v>
      </c>
      <c r="H53" s="7">
        <v>4</v>
      </c>
      <c r="I53" s="8">
        <f t="shared" si="0"/>
        <v>92</v>
      </c>
      <c r="J53" s="8">
        <f t="shared" si="1"/>
        <v>6.44</v>
      </c>
      <c r="K53" s="8">
        <f t="shared" si="2"/>
        <v>98.44</v>
      </c>
      <c r="L53" s="8">
        <f t="shared" si="3"/>
        <v>98.44</v>
      </c>
      <c r="AC53" s="18"/>
    </row>
    <row r="54" spans="1:29" ht="24" customHeight="1" x14ac:dyDescent="0.4">
      <c r="A54" s="10">
        <v>50</v>
      </c>
      <c r="B54" s="148" t="s">
        <v>2521</v>
      </c>
      <c r="C54" s="5" t="s">
        <v>3775</v>
      </c>
      <c r="D54" s="150" t="s">
        <v>2876</v>
      </c>
      <c r="E54" s="32" t="s">
        <v>3932</v>
      </c>
      <c r="F54" s="2">
        <v>997.24</v>
      </c>
      <c r="G54" s="144">
        <v>88</v>
      </c>
      <c r="H54" s="7">
        <v>4</v>
      </c>
      <c r="I54" s="8">
        <f t="shared" si="0"/>
        <v>352</v>
      </c>
      <c r="J54" s="8">
        <f t="shared" si="1"/>
        <v>24.64</v>
      </c>
      <c r="K54" s="8">
        <f t="shared" si="2"/>
        <v>376.64</v>
      </c>
      <c r="L54" s="8">
        <f t="shared" si="3"/>
        <v>1373.88</v>
      </c>
      <c r="AC54" s="18"/>
    </row>
    <row r="55" spans="1:29" ht="24" customHeight="1" x14ac:dyDescent="0.4">
      <c r="A55" s="10">
        <v>51</v>
      </c>
      <c r="B55" s="148" t="s">
        <v>2522</v>
      </c>
      <c r="C55" s="5" t="s">
        <v>2877</v>
      </c>
      <c r="D55" s="150" t="s">
        <v>2878</v>
      </c>
      <c r="E55" s="32" t="s">
        <v>3929</v>
      </c>
      <c r="F55" s="2">
        <v>26660.12</v>
      </c>
      <c r="G55" s="144">
        <v>1660</v>
      </c>
      <c r="H55" s="7">
        <v>4</v>
      </c>
      <c r="I55" s="8">
        <f t="shared" si="0"/>
        <v>6640</v>
      </c>
      <c r="J55" s="8">
        <f t="shared" si="1"/>
        <v>464.80000000000007</v>
      </c>
      <c r="K55" s="8">
        <f t="shared" si="2"/>
        <v>7104.8</v>
      </c>
      <c r="L55" s="8">
        <f t="shared" si="3"/>
        <v>33764.92</v>
      </c>
      <c r="AC55" s="18"/>
    </row>
    <row r="56" spans="1:29" ht="24" customHeight="1" x14ac:dyDescent="0.4">
      <c r="A56" s="10">
        <v>52</v>
      </c>
      <c r="B56" s="148" t="s">
        <v>2520</v>
      </c>
      <c r="C56" s="5" t="s">
        <v>3776</v>
      </c>
      <c r="D56" s="150" t="s">
        <v>2875</v>
      </c>
      <c r="E56" s="32" t="s">
        <v>3927</v>
      </c>
      <c r="F56" s="2">
        <v>0</v>
      </c>
      <c r="G56" s="144">
        <v>3</v>
      </c>
      <c r="H56" s="7">
        <v>4</v>
      </c>
      <c r="I56" s="8">
        <f t="shared" si="0"/>
        <v>12</v>
      </c>
      <c r="J56" s="8">
        <f t="shared" si="1"/>
        <v>0.84000000000000008</v>
      </c>
      <c r="K56" s="8">
        <f t="shared" si="2"/>
        <v>12.84</v>
      </c>
      <c r="L56" s="8">
        <f t="shared" si="3"/>
        <v>12.84</v>
      </c>
      <c r="AC56" s="18"/>
    </row>
    <row r="57" spans="1:29" ht="24" customHeight="1" x14ac:dyDescent="0.4">
      <c r="A57" s="10">
        <v>53</v>
      </c>
      <c r="B57" s="148" t="s">
        <v>2519</v>
      </c>
      <c r="C57" s="5" t="s">
        <v>3777</v>
      </c>
      <c r="D57" s="150" t="s">
        <v>2874</v>
      </c>
      <c r="E57" s="32" t="s">
        <v>3932</v>
      </c>
      <c r="F57" s="2">
        <v>800.36</v>
      </c>
      <c r="G57" s="144">
        <v>36</v>
      </c>
      <c r="H57" s="7">
        <v>4</v>
      </c>
      <c r="I57" s="8">
        <f t="shared" si="0"/>
        <v>144</v>
      </c>
      <c r="J57" s="8">
        <f t="shared" si="1"/>
        <v>10.080000000000002</v>
      </c>
      <c r="K57" s="8">
        <f t="shared" si="2"/>
        <v>154.08000000000001</v>
      </c>
      <c r="L57" s="8">
        <f t="shared" si="3"/>
        <v>954.44</v>
      </c>
      <c r="AC57" s="18"/>
    </row>
    <row r="58" spans="1:29" ht="24" customHeight="1" x14ac:dyDescent="0.4">
      <c r="A58" s="10">
        <v>54</v>
      </c>
      <c r="B58" s="148" t="s">
        <v>2468</v>
      </c>
      <c r="C58" s="5" t="s">
        <v>2813</v>
      </c>
      <c r="D58" s="150" t="s">
        <v>2814</v>
      </c>
      <c r="E58" s="32" t="s">
        <v>3924</v>
      </c>
      <c r="F58" s="2">
        <v>667.68</v>
      </c>
      <c r="G58" s="144">
        <v>29</v>
      </c>
      <c r="H58" s="7">
        <v>4</v>
      </c>
      <c r="I58" s="8">
        <f t="shared" si="0"/>
        <v>116</v>
      </c>
      <c r="J58" s="8">
        <f t="shared" si="1"/>
        <v>8.120000000000001</v>
      </c>
      <c r="K58" s="8">
        <f t="shared" si="2"/>
        <v>124.12</v>
      </c>
      <c r="L58" s="8">
        <f t="shared" si="3"/>
        <v>791.8</v>
      </c>
      <c r="AC58" s="18"/>
    </row>
    <row r="59" spans="1:29" ht="24" customHeight="1" x14ac:dyDescent="0.4">
      <c r="A59" s="10">
        <v>55</v>
      </c>
      <c r="B59" s="148" t="s">
        <v>2518</v>
      </c>
      <c r="C59" s="5" t="s">
        <v>2872</v>
      </c>
      <c r="D59" s="150" t="s">
        <v>2873</v>
      </c>
      <c r="E59" s="32" t="s">
        <v>3932</v>
      </c>
      <c r="F59" s="2">
        <v>1215.52</v>
      </c>
      <c r="G59" s="144">
        <v>59</v>
      </c>
      <c r="H59" s="7">
        <v>4</v>
      </c>
      <c r="I59" s="8">
        <f t="shared" si="0"/>
        <v>236</v>
      </c>
      <c r="J59" s="8">
        <f t="shared" si="1"/>
        <v>16.520000000000003</v>
      </c>
      <c r="K59" s="8">
        <f t="shared" si="2"/>
        <v>252.52</v>
      </c>
      <c r="L59" s="8">
        <f t="shared" si="3"/>
        <v>1468.04</v>
      </c>
      <c r="AC59" s="18"/>
    </row>
    <row r="60" spans="1:29" ht="24" customHeight="1" x14ac:dyDescent="0.4">
      <c r="A60" s="10">
        <v>56</v>
      </c>
      <c r="B60" s="148" t="s">
        <v>2560</v>
      </c>
      <c r="C60" s="5" t="s">
        <v>3778</v>
      </c>
      <c r="D60" s="150" t="s">
        <v>2935</v>
      </c>
      <c r="E60" s="32" t="s">
        <v>3924</v>
      </c>
      <c r="F60" s="2">
        <v>543.55999999999995</v>
      </c>
      <c r="G60" s="144">
        <v>11</v>
      </c>
      <c r="H60" s="7">
        <v>4</v>
      </c>
      <c r="I60" s="8">
        <f t="shared" si="0"/>
        <v>44</v>
      </c>
      <c r="J60" s="8">
        <f t="shared" si="1"/>
        <v>3.08</v>
      </c>
      <c r="K60" s="8">
        <f t="shared" si="2"/>
        <v>47.08</v>
      </c>
      <c r="L60" s="8">
        <f t="shared" si="3"/>
        <v>590.64</v>
      </c>
      <c r="AC60" s="18"/>
    </row>
    <row r="61" spans="1:29" ht="24" customHeight="1" x14ac:dyDescent="0.4">
      <c r="A61" s="10">
        <v>57</v>
      </c>
      <c r="B61" s="148" t="s">
        <v>2559</v>
      </c>
      <c r="C61" s="5" t="s">
        <v>2933</v>
      </c>
      <c r="D61" s="150" t="s">
        <v>2934</v>
      </c>
      <c r="E61" s="32" t="s">
        <v>3924</v>
      </c>
      <c r="F61" s="2">
        <v>269.64</v>
      </c>
      <c r="G61" s="144">
        <v>12</v>
      </c>
      <c r="H61" s="7">
        <v>4</v>
      </c>
      <c r="I61" s="8">
        <f t="shared" si="0"/>
        <v>48</v>
      </c>
      <c r="J61" s="8">
        <f t="shared" si="1"/>
        <v>3.3600000000000003</v>
      </c>
      <c r="K61" s="8">
        <f t="shared" si="2"/>
        <v>51.36</v>
      </c>
      <c r="L61" s="8">
        <f t="shared" si="3"/>
        <v>321</v>
      </c>
      <c r="AC61" s="18"/>
    </row>
    <row r="62" spans="1:29" ht="24" customHeight="1" x14ac:dyDescent="0.4">
      <c r="A62" s="10">
        <v>58</v>
      </c>
      <c r="B62" s="148" t="s">
        <v>2558</v>
      </c>
      <c r="C62" s="5" t="s">
        <v>2931</v>
      </c>
      <c r="D62" s="150" t="s">
        <v>2932</v>
      </c>
      <c r="E62" s="32" t="s">
        <v>3927</v>
      </c>
      <c r="F62" s="2">
        <v>0</v>
      </c>
      <c r="G62" s="144">
        <v>8</v>
      </c>
      <c r="H62" s="7">
        <v>4</v>
      </c>
      <c r="I62" s="8">
        <f t="shared" si="0"/>
        <v>32</v>
      </c>
      <c r="J62" s="8">
        <f t="shared" si="1"/>
        <v>2.2400000000000002</v>
      </c>
      <c r="K62" s="8">
        <f t="shared" si="2"/>
        <v>34.24</v>
      </c>
      <c r="L62" s="8">
        <f t="shared" si="3"/>
        <v>34.24</v>
      </c>
      <c r="AC62" s="18"/>
    </row>
    <row r="63" spans="1:29" ht="24" customHeight="1" x14ac:dyDescent="0.4">
      <c r="A63" s="10">
        <v>59</v>
      </c>
      <c r="B63" s="148" t="s">
        <v>2557</v>
      </c>
      <c r="C63" s="5" t="s">
        <v>2929</v>
      </c>
      <c r="D63" s="150" t="s">
        <v>2930</v>
      </c>
      <c r="E63" s="32" t="s">
        <v>3927</v>
      </c>
      <c r="F63" s="2">
        <v>0</v>
      </c>
      <c r="G63" s="144">
        <v>23</v>
      </c>
      <c r="H63" s="7">
        <v>4</v>
      </c>
      <c r="I63" s="8">
        <f t="shared" si="0"/>
        <v>92</v>
      </c>
      <c r="J63" s="8">
        <f t="shared" si="1"/>
        <v>6.44</v>
      </c>
      <c r="K63" s="8">
        <f t="shared" si="2"/>
        <v>98.44</v>
      </c>
      <c r="L63" s="8">
        <f t="shared" si="3"/>
        <v>98.44</v>
      </c>
      <c r="AC63" s="18"/>
    </row>
    <row r="64" spans="1:29" ht="24" customHeight="1" x14ac:dyDescent="0.4">
      <c r="A64" s="10">
        <v>60</v>
      </c>
      <c r="B64" s="3" t="s">
        <v>2556</v>
      </c>
      <c r="C64" s="5" t="s">
        <v>3105</v>
      </c>
      <c r="D64" s="150" t="s">
        <v>2928</v>
      </c>
      <c r="E64" s="32" t="s">
        <v>3927</v>
      </c>
      <c r="F64" s="2">
        <v>0</v>
      </c>
      <c r="G64" s="144">
        <v>51</v>
      </c>
      <c r="H64" s="7">
        <v>4</v>
      </c>
      <c r="I64" s="8">
        <f t="shared" si="0"/>
        <v>204</v>
      </c>
      <c r="J64" s="8">
        <f t="shared" si="1"/>
        <v>14.280000000000001</v>
      </c>
      <c r="K64" s="8">
        <f t="shared" si="2"/>
        <v>218.28</v>
      </c>
      <c r="L64" s="8">
        <f t="shared" si="3"/>
        <v>218.28</v>
      </c>
      <c r="AC64" s="18"/>
    </row>
    <row r="65" spans="1:29" ht="24" customHeight="1" x14ac:dyDescent="0.4">
      <c r="A65" s="10">
        <v>61</v>
      </c>
      <c r="B65" s="148" t="s">
        <v>2555</v>
      </c>
      <c r="C65" s="5" t="s">
        <v>2926</v>
      </c>
      <c r="D65" s="150" t="s">
        <v>2927</v>
      </c>
      <c r="E65" s="32" t="s">
        <v>3932</v>
      </c>
      <c r="F65" s="2">
        <v>736.16</v>
      </c>
      <c r="G65" s="144">
        <v>34</v>
      </c>
      <c r="H65" s="7">
        <v>4</v>
      </c>
      <c r="I65" s="8">
        <f t="shared" si="0"/>
        <v>136</v>
      </c>
      <c r="J65" s="8">
        <f t="shared" si="1"/>
        <v>9.5200000000000014</v>
      </c>
      <c r="K65" s="8">
        <f t="shared" si="2"/>
        <v>145.52000000000001</v>
      </c>
      <c r="L65" s="8">
        <f t="shared" si="3"/>
        <v>881.68</v>
      </c>
      <c r="AC65" s="18"/>
    </row>
    <row r="66" spans="1:29" ht="24" customHeight="1" x14ac:dyDescent="0.4">
      <c r="A66" s="10">
        <v>62</v>
      </c>
      <c r="B66" s="148" t="s">
        <v>2545</v>
      </c>
      <c r="C66" s="5" t="s">
        <v>1410</v>
      </c>
      <c r="D66" s="150" t="s">
        <v>2913</v>
      </c>
      <c r="E66" s="32" t="s">
        <v>3928</v>
      </c>
      <c r="F66" s="2">
        <v>132.68</v>
      </c>
      <c r="G66" s="144">
        <v>13</v>
      </c>
      <c r="H66" s="7">
        <v>4</v>
      </c>
      <c r="I66" s="8">
        <f t="shared" si="0"/>
        <v>52</v>
      </c>
      <c r="J66" s="8">
        <f t="shared" si="1"/>
        <v>3.6400000000000006</v>
      </c>
      <c r="K66" s="8">
        <f t="shared" si="2"/>
        <v>55.64</v>
      </c>
      <c r="L66" s="8">
        <f t="shared" si="3"/>
        <v>188.32</v>
      </c>
      <c r="AC66" s="18"/>
    </row>
    <row r="67" spans="1:29" ht="24" customHeight="1" x14ac:dyDescent="0.4">
      <c r="A67" s="10">
        <v>63</v>
      </c>
      <c r="B67" s="148" t="s">
        <v>2544</v>
      </c>
      <c r="C67" s="5" t="s">
        <v>2911</v>
      </c>
      <c r="D67" s="150" t="s">
        <v>2912</v>
      </c>
      <c r="E67" s="32" t="s">
        <v>3932</v>
      </c>
      <c r="F67" s="2">
        <v>316.72000000000003</v>
      </c>
      <c r="G67" s="144">
        <v>15</v>
      </c>
      <c r="H67" s="7">
        <v>4</v>
      </c>
      <c r="I67" s="8">
        <f t="shared" si="0"/>
        <v>60</v>
      </c>
      <c r="J67" s="8">
        <f t="shared" si="1"/>
        <v>4.2</v>
      </c>
      <c r="K67" s="8">
        <f t="shared" si="2"/>
        <v>64.2</v>
      </c>
      <c r="L67" s="8">
        <f t="shared" si="3"/>
        <v>380.92</v>
      </c>
      <c r="AC67" s="18"/>
    </row>
    <row r="68" spans="1:29" ht="24" customHeight="1" x14ac:dyDescent="0.4">
      <c r="A68" s="10">
        <v>64</v>
      </c>
      <c r="B68" s="3" t="s">
        <v>2554</v>
      </c>
      <c r="C68" s="5" t="s">
        <v>3104</v>
      </c>
      <c r="D68" s="150" t="s">
        <v>2925</v>
      </c>
      <c r="E68" s="32" t="s">
        <v>3924</v>
      </c>
      <c r="F68" s="2">
        <v>1908.88</v>
      </c>
      <c r="G68" s="144">
        <v>69</v>
      </c>
      <c r="H68" s="7">
        <v>4</v>
      </c>
      <c r="I68" s="8">
        <f t="shared" si="0"/>
        <v>276</v>
      </c>
      <c r="J68" s="8">
        <f t="shared" si="1"/>
        <v>19.32</v>
      </c>
      <c r="K68" s="8">
        <f t="shared" si="2"/>
        <v>295.32</v>
      </c>
      <c r="L68" s="8">
        <f t="shared" si="3"/>
        <v>2204.2000000000003</v>
      </c>
      <c r="AC68" s="18"/>
    </row>
    <row r="69" spans="1:29" ht="24" customHeight="1" x14ac:dyDescent="0.4">
      <c r="A69" s="10">
        <v>65</v>
      </c>
      <c r="B69" s="148" t="s">
        <v>2546</v>
      </c>
      <c r="C69" s="5" t="s">
        <v>1421</v>
      </c>
      <c r="D69" s="150" t="s">
        <v>2914</v>
      </c>
      <c r="E69" s="32" t="s">
        <v>3924</v>
      </c>
      <c r="F69" s="2">
        <v>119.84</v>
      </c>
      <c r="G69" s="144">
        <v>7</v>
      </c>
      <c r="H69" s="7">
        <v>4</v>
      </c>
      <c r="I69" s="8">
        <f t="shared" si="0"/>
        <v>28</v>
      </c>
      <c r="J69" s="8">
        <f t="shared" si="1"/>
        <v>1.9600000000000002</v>
      </c>
      <c r="K69" s="8">
        <f t="shared" si="2"/>
        <v>29.96</v>
      </c>
      <c r="L69" s="8">
        <f t="shared" si="3"/>
        <v>149.80000000000001</v>
      </c>
      <c r="AC69" s="18"/>
    </row>
    <row r="70" spans="1:29" ht="24" customHeight="1" x14ac:dyDescent="0.4">
      <c r="A70" s="10">
        <v>66</v>
      </c>
      <c r="B70" s="148" t="s">
        <v>2547</v>
      </c>
      <c r="C70" s="5" t="s">
        <v>2915</v>
      </c>
      <c r="D70" s="150" t="s">
        <v>2916</v>
      </c>
      <c r="E70" s="32" t="s">
        <v>3927</v>
      </c>
      <c r="F70" s="2">
        <v>0</v>
      </c>
      <c r="G70" s="144">
        <v>12</v>
      </c>
      <c r="H70" s="7">
        <v>4</v>
      </c>
      <c r="I70" s="8">
        <f t="shared" ref="I70:I133" si="4">G70*H70</f>
        <v>48</v>
      </c>
      <c r="J70" s="8">
        <f t="shared" ref="J70:J133" si="5">I70*7%</f>
        <v>3.3600000000000003</v>
      </c>
      <c r="K70" s="8">
        <f t="shared" ref="K70:K133" si="6">ROUNDUP(I70+J70,2)</f>
        <v>51.36</v>
      </c>
      <c r="L70" s="8">
        <f t="shared" ref="L70:L133" si="7">F70+K70</f>
        <v>51.36</v>
      </c>
      <c r="AC70" s="18"/>
    </row>
    <row r="71" spans="1:29" ht="24" customHeight="1" x14ac:dyDescent="0.4">
      <c r="A71" s="10">
        <v>67</v>
      </c>
      <c r="B71" s="148" t="s">
        <v>2548</v>
      </c>
      <c r="C71" s="5" t="s">
        <v>3102</v>
      </c>
      <c r="D71" s="150" t="s">
        <v>2917</v>
      </c>
      <c r="E71" s="32" t="s">
        <v>3927</v>
      </c>
      <c r="F71" s="2">
        <v>0</v>
      </c>
      <c r="G71" s="144">
        <v>31</v>
      </c>
      <c r="H71" s="7">
        <v>4</v>
      </c>
      <c r="I71" s="8">
        <f t="shared" si="4"/>
        <v>124</v>
      </c>
      <c r="J71" s="8">
        <f t="shared" si="5"/>
        <v>8.6800000000000015</v>
      </c>
      <c r="K71" s="8">
        <f t="shared" si="6"/>
        <v>132.68</v>
      </c>
      <c r="L71" s="8">
        <f t="shared" si="7"/>
        <v>132.68</v>
      </c>
      <c r="AC71" s="18"/>
    </row>
    <row r="72" spans="1:29" ht="24" customHeight="1" x14ac:dyDescent="0.4">
      <c r="A72" s="10">
        <v>68</v>
      </c>
      <c r="B72" s="148" t="s">
        <v>2549</v>
      </c>
      <c r="C72" s="5" t="s">
        <v>3102</v>
      </c>
      <c r="D72" s="150" t="s">
        <v>2918</v>
      </c>
      <c r="E72" s="32" t="s">
        <v>3927</v>
      </c>
      <c r="F72" s="2">
        <v>0</v>
      </c>
      <c r="G72" s="144">
        <v>40</v>
      </c>
      <c r="H72" s="7">
        <v>4</v>
      </c>
      <c r="I72" s="8">
        <f t="shared" si="4"/>
        <v>160</v>
      </c>
      <c r="J72" s="8">
        <f t="shared" si="5"/>
        <v>11.200000000000001</v>
      </c>
      <c r="K72" s="8">
        <f t="shared" si="6"/>
        <v>171.2</v>
      </c>
      <c r="L72" s="8">
        <f t="shared" si="7"/>
        <v>171.2</v>
      </c>
      <c r="AC72" s="18"/>
    </row>
    <row r="73" spans="1:29" ht="24" customHeight="1" x14ac:dyDescent="0.4">
      <c r="A73" s="10">
        <v>69</v>
      </c>
      <c r="B73" s="148" t="s">
        <v>2551</v>
      </c>
      <c r="C73" s="5" t="s">
        <v>2921</v>
      </c>
      <c r="D73" s="150" t="s">
        <v>2922</v>
      </c>
      <c r="E73" s="32" t="s">
        <v>3927</v>
      </c>
      <c r="F73" s="2">
        <v>0</v>
      </c>
      <c r="G73" s="144">
        <v>171</v>
      </c>
      <c r="H73" s="7">
        <v>4</v>
      </c>
      <c r="I73" s="8">
        <f t="shared" si="4"/>
        <v>684</v>
      </c>
      <c r="J73" s="8">
        <f t="shared" si="5"/>
        <v>47.88</v>
      </c>
      <c r="K73" s="8">
        <f t="shared" si="6"/>
        <v>731.88</v>
      </c>
      <c r="L73" s="8">
        <f t="shared" si="7"/>
        <v>731.88</v>
      </c>
      <c r="AC73" s="18"/>
    </row>
    <row r="74" spans="1:29" ht="24" customHeight="1" x14ac:dyDescent="0.4">
      <c r="A74" s="10">
        <v>70</v>
      </c>
      <c r="B74" s="148" t="s">
        <v>2552</v>
      </c>
      <c r="C74" s="5" t="s">
        <v>2921</v>
      </c>
      <c r="D74" s="150" t="s">
        <v>2923</v>
      </c>
      <c r="E74" s="32"/>
      <c r="F74" s="2">
        <v>0</v>
      </c>
      <c r="G74" s="144">
        <v>22</v>
      </c>
      <c r="H74" s="7">
        <v>4</v>
      </c>
      <c r="I74" s="8">
        <f t="shared" si="4"/>
        <v>88</v>
      </c>
      <c r="J74" s="8">
        <f t="shared" si="5"/>
        <v>6.16</v>
      </c>
      <c r="K74" s="8">
        <f t="shared" si="6"/>
        <v>94.16</v>
      </c>
      <c r="L74" s="8">
        <f t="shared" si="7"/>
        <v>94.16</v>
      </c>
      <c r="AC74" s="18"/>
    </row>
    <row r="75" spans="1:29" ht="24" customHeight="1" x14ac:dyDescent="0.4">
      <c r="A75" s="10">
        <v>71</v>
      </c>
      <c r="B75" s="148" t="s">
        <v>2553</v>
      </c>
      <c r="C75" s="5" t="s">
        <v>3103</v>
      </c>
      <c r="D75" s="150" t="s">
        <v>2924</v>
      </c>
      <c r="E75" s="32" t="s">
        <v>3924</v>
      </c>
      <c r="F75" s="2">
        <v>2011.6</v>
      </c>
      <c r="G75" s="144">
        <v>66</v>
      </c>
      <c r="H75" s="7">
        <v>4</v>
      </c>
      <c r="I75" s="8">
        <f t="shared" si="4"/>
        <v>264</v>
      </c>
      <c r="J75" s="8">
        <f t="shared" si="5"/>
        <v>18.48</v>
      </c>
      <c r="K75" s="8">
        <f t="shared" si="6"/>
        <v>282.48</v>
      </c>
      <c r="L75" s="8">
        <f t="shared" si="7"/>
        <v>2294.08</v>
      </c>
      <c r="AC75" s="18"/>
    </row>
    <row r="76" spans="1:29" ht="24" customHeight="1" x14ac:dyDescent="0.4">
      <c r="A76" s="10">
        <v>72</v>
      </c>
      <c r="B76" s="148" t="s">
        <v>2516</v>
      </c>
      <c r="C76" s="5" t="s">
        <v>3100</v>
      </c>
      <c r="D76" s="150" t="s">
        <v>2870</v>
      </c>
      <c r="E76" s="32" t="s">
        <v>3927</v>
      </c>
      <c r="F76" s="2">
        <v>0</v>
      </c>
      <c r="G76" s="144">
        <v>4</v>
      </c>
      <c r="H76" s="7">
        <v>4</v>
      </c>
      <c r="I76" s="8">
        <f t="shared" si="4"/>
        <v>16</v>
      </c>
      <c r="J76" s="8">
        <f t="shared" si="5"/>
        <v>1.1200000000000001</v>
      </c>
      <c r="K76" s="8">
        <f t="shared" si="6"/>
        <v>17.12</v>
      </c>
      <c r="L76" s="8">
        <f t="shared" si="7"/>
        <v>17.12</v>
      </c>
      <c r="AC76" s="18"/>
    </row>
    <row r="77" spans="1:29" ht="24" customHeight="1" x14ac:dyDescent="0.4">
      <c r="A77" s="10">
        <v>73</v>
      </c>
      <c r="B77" s="148" t="s">
        <v>2542</v>
      </c>
      <c r="C77" s="5" t="s">
        <v>1363</v>
      </c>
      <c r="D77" s="150" t="s">
        <v>2909</v>
      </c>
      <c r="E77" s="32" t="s">
        <v>3924</v>
      </c>
      <c r="F77" s="2">
        <v>599.20000000000005</v>
      </c>
      <c r="G77" s="144">
        <v>20</v>
      </c>
      <c r="H77" s="7">
        <v>4</v>
      </c>
      <c r="I77" s="8">
        <f t="shared" si="4"/>
        <v>80</v>
      </c>
      <c r="J77" s="8">
        <f t="shared" si="5"/>
        <v>5.6000000000000005</v>
      </c>
      <c r="K77" s="8">
        <f t="shared" si="6"/>
        <v>85.6</v>
      </c>
      <c r="L77" s="8">
        <f t="shared" si="7"/>
        <v>684.80000000000007</v>
      </c>
      <c r="AC77" s="18"/>
    </row>
    <row r="78" spans="1:29" ht="24" customHeight="1" x14ac:dyDescent="0.4">
      <c r="A78" s="10">
        <v>74</v>
      </c>
      <c r="B78" s="148" t="s">
        <v>2642</v>
      </c>
      <c r="C78" s="5" t="s">
        <v>3053</v>
      </c>
      <c r="D78" s="150" t="s">
        <v>3054</v>
      </c>
      <c r="E78" s="32" t="s">
        <v>3927</v>
      </c>
      <c r="F78" s="2">
        <v>0</v>
      </c>
      <c r="G78" s="144">
        <v>4</v>
      </c>
      <c r="H78" s="7">
        <v>4</v>
      </c>
      <c r="I78" s="8">
        <f t="shared" si="4"/>
        <v>16</v>
      </c>
      <c r="J78" s="8">
        <f t="shared" si="5"/>
        <v>1.1200000000000001</v>
      </c>
      <c r="K78" s="8">
        <f t="shared" si="6"/>
        <v>17.12</v>
      </c>
      <c r="L78" s="8">
        <f t="shared" si="7"/>
        <v>17.12</v>
      </c>
      <c r="AC78" s="18"/>
    </row>
    <row r="79" spans="1:29" ht="24" customHeight="1" x14ac:dyDescent="0.4">
      <c r="A79" s="10">
        <v>75</v>
      </c>
      <c r="B79" s="148" t="s">
        <v>2641</v>
      </c>
      <c r="C79" s="5" t="s">
        <v>3051</v>
      </c>
      <c r="D79" s="150" t="s">
        <v>3052</v>
      </c>
      <c r="E79" s="32" t="s">
        <v>3932</v>
      </c>
      <c r="F79" s="2">
        <v>149.80000000000001</v>
      </c>
      <c r="G79" s="144">
        <v>4</v>
      </c>
      <c r="H79" s="7">
        <v>4</v>
      </c>
      <c r="I79" s="8">
        <f t="shared" si="4"/>
        <v>16</v>
      </c>
      <c r="J79" s="8">
        <f t="shared" si="5"/>
        <v>1.1200000000000001</v>
      </c>
      <c r="K79" s="8">
        <f t="shared" si="6"/>
        <v>17.12</v>
      </c>
      <c r="L79" s="8">
        <f t="shared" si="7"/>
        <v>166.92000000000002</v>
      </c>
      <c r="AC79" s="18"/>
    </row>
    <row r="80" spans="1:29" ht="24" customHeight="1" x14ac:dyDescent="0.4">
      <c r="A80" s="10">
        <v>76</v>
      </c>
      <c r="B80" s="148" t="s">
        <v>2517</v>
      </c>
      <c r="C80" s="5" t="s">
        <v>3101</v>
      </c>
      <c r="D80" s="150" t="s">
        <v>2871</v>
      </c>
      <c r="E80" s="32" t="s">
        <v>3927</v>
      </c>
      <c r="F80" s="2">
        <v>0</v>
      </c>
      <c r="G80" s="144">
        <v>10</v>
      </c>
      <c r="H80" s="7">
        <v>4</v>
      </c>
      <c r="I80" s="8">
        <f t="shared" si="4"/>
        <v>40</v>
      </c>
      <c r="J80" s="8">
        <f t="shared" si="5"/>
        <v>2.8000000000000003</v>
      </c>
      <c r="K80" s="8">
        <f t="shared" si="6"/>
        <v>42.8</v>
      </c>
      <c r="L80" s="8">
        <f t="shared" si="7"/>
        <v>42.8</v>
      </c>
      <c r="AC80" s="18"/>
    </row>
    <row r="81" spans="1:29" ht="24" customHeight="1" x14ac:dyDescent="0.4">
      <c r="A81" s="10">
        <v>77</v>
      </c>
      <c r="B81" s="148" t="s">
        <v>2640</v>
      </c>
      <c r="C81" s="5" t="s">
        <v>3049</v>
      </c>
      <c r="D81" s="150" t="s">
        <v>3050</v>
      </c>
      <c r="E81" s="32" t="s">
        <v>3924</v>
      </c>
      <c r="F81" s="2">
        <v>3462.52</v>
      </c>
      <c r="G81" s="144">
        <v>87</v>
      </c>
      <c r="H81" s="7">
        <v>4</v>
      </c>
      <c r="I81" s="8">
        <f t="shared" si="4"/>
        <v>348</v>
      </c>
      <c r="J81" s="8">
        <f t="shared" si="5"/>
        <v>24.360000000000003</v>
      </c>
      <c r="K81" s="8">
        <f t="shared" si="6"/>
        <v>372.36</v>
      </c>
      <c r="L81" s="8">
        <f t="shared" si="7"/>
        <v>3834.88</v>
      </c>
      <c r="AC81" s="18"/>
    </row>
    <row r="82" spans="1:29" ht="24" customHeight="1" x14ac:dyDescent="0.4">
      <c r="A82" s="10">
        <v>78</v>
      </c>
      <c r="B82" s="148" t="s">
        <v>2561</v>
      </c>
      <c r="C82" s="5" t="s">
        <v>3106</v>
      </c>
      <c r="D82" s="150" t="s">
        <v>2936</v>
      </c>
      <c r="E82" s="32" t="s">
        <v>3927</v>
      </c>
      <c r="F82" s="2">
        <v>0</v>
      </c>
      <c r="G82" s="144">
        <v>27</v>
      </c>
      <c r="H82" s="7">
        <v>4</v>
      </c>
      <c r="I82" s="8">
        <f t="shared" si="4"/>
        <v>108</v>
      </c>
      <c r="J82" s="8">
        <f t="shared" si="5"/>
        <v>7.5600000000000005</v>
      </c>
      <c r="K82" s="8">
        <f t="shared" si="6"/>
        <v>115.56</v>
      </c>
      <c r="L82" s="8">
        <f t="shared" si="7"/>
        <v>115.56</v>
      </c>
      <c r="AC82" s="18"/>
    </row>
    <row r="83" spans="1:29" ht="24" customHeight="1" x14ac:dyDescent="0.4">
      <c r="A83" s="10">
        <v>79</v>
      </c>
      <c r="B83" s="148" t="s">
        <v>2639</v>
      </c>
      <c r="C83" s="5" t="s">
        <v>3047</v>
      </c>
      <c r="D83" s="150" t="s">
        <v>3048</v>
      </c>
      <c r="E83" s="32" t="s">
        <v>3924</v>
      </c>
      <c r="F83" s="2">
        <v>3338.4</v>
      </c>
      <c r="G83" s="144">
        <v>23</v>
      </c>
      <c r="H83" s="7">
        <v>4</v>
      </c>
      <c r="I83" s="8">
        <f t="shared" si="4"/>
        <v>92</v>
      </c>
      <c r="J83" s="8">
        <f t="shared" si="5"/>
        <v>6.44</v>
      </c>
      <c r="K83" s="8">
        <f t="shared" si="6"/>
        <v>98.44</v>
      </c>
      <c r="L83" s="8">
        <f t="shared" si="7"/>
        <v>3436.84</v>
      </c>
      <c r="AC83" s="18"/>
    </row>
    <row r="84" spans="1:29" ht="24" customHeight="1" x14ac:dyDescent="0.4">
      <c r="A84" s="10">
        <v>80</v>
      </c>
      <c r="B84" s="148" t="s">
        <v>2564</v>
      </c>
      <c r="C84" s="5" t="s">
        <v>3779</v>
      </c>
      <c r="D84" s="150" t="s">
        <v>2938</v>
      </c>
      <c r="E84" s="32" t="s">
        <v>3924</v>
      </c>
      <c r="F84" s="2">
        <v>184.04</v>
      </c>
      <c r="G84" s="144">
        <v>3</v>
      </c>
      <c r="H84" s="7">
        <v>4</v>
      </c>
      <c r="I84" s="8">
        <f t="shared" si="4"/>
        <v>12</v>
      </c>
      <c r="J84" s="8">
        <f t="shared" si="5"/>
        <v>0.84000000000000008</v>
      </c>
      <c r="K84" s="8">
        <f t="shared" si="6"/>
        <v>12.84</v>
      </c>
      <c r="L84" s="8">
        <f t="shared" si="7"/>
        <v>196.88</v>
      </c>
      <c r="AC84" s="18"/>
    </row>
    <row r="85" spans="1:29" ht="24" customHeight="1" x14ac:dyDescent="0.4">
      <c r="A85" s="10">
        <v>81</v>
      </c>
      <c r="B85" s="148" t="s">
        <v>2565</v>
      </c>
      <c r="C85" s="5" t="s">
        <v>3780</v>
      </c>
      <c r="D85" s="150" t="s">
        <v>2939</v>
      </c>
      <c r="E85" s="32" t="s">
        <v>3924</v>
      </c>
      <c r="F85" s="2">
        <v>136.96</v>
      </c>
      <c r="G85" s="144">
        <v>1</v>
      </c>
      <c r="H85" s="7">
        <v>4</v>
      </c>
      <c r="I85" s="8">
        <f t="shared" si="4"/>
        <v>4</v>
      </c>
      <c r="J85" s="8">
        <f t="shared" si="5"/>
        <v>0.28000000000000003</v>
      </c>
      <c r="K85" s="8">
        <f t="shared" si="6"/>
        <v>4.28</v>
      </c>
      <c r="L85" s="8">
        <f t="shared" si="7"/>
        <v>141.24</v>
      </c>
      <c r="AC85" s="18"/>
    </row>
    <row r="86" spans="1:29" ht="24" customHeight="1" x14ac:dyDescent="0.4">
      <c r="A86" s="10">
        <v>82</v>
      </c>
      <c r="B86" s="148" t="s">
        <v>2637</v>
      </c>
      <c r="C86" s="5" t="s">
        <v>3044</v>
      </c>
      <c r="D86" s="150" t="s">
        <v>3045</v>
      </c>
      <c r="E86" s="32" t="s">
        <v>3927</v>
      </c>
      <c r="F86" s="2">
        <v>0</v>
      </c>
      <c r="G86" s="144">
        <v>43</v>
      </c>
      <c r="H86" s="7">
        <v>4</v>
      </c>
      <c r="I86" s="8">
        <f t="shared" si="4"/>
        <v>172</v>
      </c>
      <c r="J86" s="8">
        <f t="shared" si="5"/>
        <v>12.040000000000001</v>
      </c>
      <c r="K86" s="8">
        <f t="shared" si="6"/>
        <v>184.04</v>
      </c>
      <c r="L86" s="8">
        <f t="shared" si="7"/>
        <v>184.04</v>
      </c>
      <c r="AC86" s="18"/>
    </row>
    <row r="87" spans="1:29" ht="24" customHeight="1" x14ac:dyDescent="0.4">
      <c r="A87" s="10">
        <v>83</v>
      </c>
      <c r="B87" s="148" t="s">
        <v>2638</v>
      </c>
      <c r="C87" s="5" t="s">
        <v>3781</v>
      </c>
      <c r="D87" s="150" t="s">
        <v>3046</v>
      </c>
      <c r="E87" s="32" t="s">
        <v>3927</v>
      </c>
      <c r="F87" s="2">
        <v>0</v>
      </c>
      <c r="G87" s="144">
        <v>8</v>
      </c>
      <c r="H87" s="7">
        <v>4</v>
      </c>
      <c r="I87" s="8">
        <f t="shared" si="4"/>
        <v>32</v>
      </c>
      <c r="J87" s="8">
        <f t="shared" si="5"/>
        <v>2.2400000000000002</v>
      </c>
      <c r="K87" s="8">
        <f t="shared" si="6"/>
        <v>34.24</v>
      </c>
      <c r="L87" s="8">
        <f t="shared" si="7"/>
        <v>34.24</v>
      </c>
      <c r="AC87" s="18"/>
    </row>
    <row r="88" spans="1:29" ht="24" customHeight="1" x14ac:dyDescent="0.4">
      <c r="A88" s="10">
        <v>84</v>
      </c>
      <c r="B88" s="148" t="s">
        <v>2572</v>
      </c>
      <c r="C88" s="5" t="s">
        <v>1171</v>
      </c>
      <c r="D88" s="150" t="s">
        <v>2945</v>
      </c>
      <c r="E88" s="32" t="s">
        <v>3924</v>
      </c>
      <c r="F88" s="2">
        <v>1767.64</v>
      </c>
      <c r="G88" s="144">
        <v>78</v>
      </c>
      <c r="H88" s="7">
        <v>4</v>
      </c>
      <c r="I88" s="8">
        <f t="shared" si="4"/>
        <v>312</v>
      </c>
      <c r="J88" s="8">
        <f t="shared" si="5"/>
        <v>21.840000000000003</v>
      </c>
      <c r="K88" s="8">
        <f t="shared" si="6"/>
        <v>333.84</v>
      </c>
      <c r="L88" s="8">
        <f t="shared" si="7"/>
        <v>2101.48</v>
      </c>
      <c r="AC88" s="18"/>
    </row>
    <row r="89" spans="1:29" ht="24" customHeight="1" x14ac:dyDescent="0.4">
      <c r="A89" s="10">
        <v>85</v>
      </c>
      <c r="B89" s="3" t="s">
        <v>2573</v>
      </c>
      <c r="C89" s="5" t="s">
        <v>2946</v>
      </c>
      <c r="D89" s="150" t="s">
        <v>2947</v>
      </c>
      <c r="E89" s="32" t="s">
        <v>3927</v>
      </c>
      <c r="F89" s="2">
        <v>0</v>
      </c>
      <c r="G89" s="144">
        <v>10</v>
      </c>
      <c r="H89" s="7">
        <v>4</v>
      </c>
      <c r="I89" s="8">
        <f t="shared" si="4"/>
        <v>40</v>
      </c>
      <c r="J89" s="8">
        <f t="shared" si="5"/>
        <v>2.8000000000000003</v>
      </c>
      <c r="K89" s="8">
        <f t="shared" si="6"/>
        <v>42.8</v>
      </c>
      <c r="L89" s="8">
        <f t="shared" si="7"/>
        <v>42.8</v>
      </c>
      <c r="AC89" s="18"/>
    </row>
    <row r="90" spans="1:29" ht="24" customHeight="1" x14ac:dyDescent="0.4">
      <c r="A90" s="10">
        <v>86</v>
      </c>
      <c r="B90" s="148" t="s">
        <v>2574</v>
      </c>
      <c r="C90" s="5" t="s">
        <v>2948</v>
      </c>
      <c r="D90" s="150" t="s">
        <v>2949</v>
      </c>
      <c r="E90" s="32" t="s">
        <v>3927</v>
      </c>
      <c r="F90" s="2">
        <v>0</v>
      </c>
      <c r="G90" s="144">
        <v>27</v>
      </c>
      <c r="H90" s="7">
        <v>4</v>
      </c>
      <c r="I90" s="8">
        <f t="shared" si="4"/>
        <v>108</v>
      </c>
      <c r="J90" s="8">
        <f t="shared" si="5"/>
        <v>7.5600000000000005</v>
      </c>
      <c r="K90" s="8">
        <f t="shared" si="6"/>
        <v>115.56</v>
      </c>
      <c r="L90" s="8">
        <f t="shared" si="7"/>
        <v>115.56</v>
      </c>
      <c r="AC90" s="18"/>
    </row>
    <row r="91" spans="1:29" ht="24" customHeight="1" x14ac:dyDescent="0.4">
      <c r="A91" s="10">
        <v>87</v>
      </c>
      <c r="B91" s="148" t="s">
        <v>2575</v>
      </c>
      <c r="C91" s="5" t="s">
        <v>2950</v>
      </c>
      <c r="D91" s="150" t="s">
        <v>2951</v>
      </c>
      <c r="E91" s="32" t="s">
        <v>3924</v>
      </c>
      <c r="F91" s="2">
        <v>954.44</v>
      </c>
      <c r="G91" s="144">
        <v>36</v>
      </c>
      <c r="H91" s="7">
        <v>4</v>
      </c>
      <c r="I91" s="8">
        <f t="shared" si="4"/>
        <v>144</v>
      </c>
      <c r="J91" s="8">
        <f t="shared" si="5"/>
        <v>10.080000000000002</v>
      </c>
      <c r="K91" s="8">
        <f t="shared" si="6"/>
        <v>154.08000000000001</v>
      </c>
      <c r="L91" s="8">
        <f t="shared" si="7"/>
        <v>1108.52</v>
      </c>
      <c r="AC91" s="18"/>
    </row>
    <row r="92" spans="1:29" ht="24" customHeight="1" x14ac:dyDescent="0.4">
      <c r="A92" s="10">
        <v>88</v>
      </c>
      <c r="B92" s="148" t="s">
        <v>2588</v>
      </c>
      <c r="C92" s="5" t="s">
        <v>2967</v>
      </c>
      <c r="D92" s="150" t="s">
        <v>2968</v>
      </c>
      <c r="E92" s="32" t="s">
        <v>3924</v>
      </c>
      <c r="F92" s="2">
        <v>1498</v>
      </c>
      <c r="G92" s="144">
        <v>72</v>
      </c>
      <c r="H92" s="7">
        <v>4</v>
      </c>
      <c r="I92" s="8">
        <f t="shared" si="4"/>
        <v>288</v>
      </c>
      <c r="J92" s="8">
        <f t="shared" si="5"/>
        <v>20.160000000000004</v>
      </c>
      <c r="K92" s="8">
        <f t="shared" si="6"/>
        <v>308.16000000000003</v>
      </c>
      <c r="L92" s="8">
        <f t="shared" si="7"/>
        <v>1806.16</v>
      </c>
      <c r="AC92" s="18"/>
    </row>
    <row r="93" spans="1:29" ht="24" customHeight="1" x14ac:dyDescent="0.4">
      <c r="A93" s="10">
        <v>89</v>
      </c>
      <c r="B93" s="148" t="s">
        <v>2589</v>
      </c>
      <c r="C93" s="5" t="s">
        <v>2969</v>
      </c>
      <c r="D93" s="150" t="s">
        <v>2970</v>
      </c>
      <c r="E93" s="32" t="s">
        <v>3924</v>
      </c>
      <c r="F93" s="2">
        <v>1018.64</v>
      </c>
      <c r="G93" s="144">
        <v>31</v>
      </c>
      <c r="H93" s="7">
        <v>4</v>
      </c>
      <c r="I93" s="8">
        <f t="shared" si="4"/>
        <v>124</v>
      </c>
      <c r="J93" s="8">
        <f t="shared" si="5"/>
        <v>8.6800000000000015</v>
      </c>
      <c r="K93" s="8">
        <f t="shared" si="6"/>
        <v>132.68</v>
      </c>
      <c r="L93" s="8">
        <f t="shared" si="7"/>
        <v>1151.32</v>
      </c>
      <c r="AC93" s="18"/>
    </row>
    <row r="94" spans="1:29" ht="24" customHeight="1" x14ac:dyDescent="0.4">
      <c r="A94" s="10">
        <v>90</v>
      </c>
      <c r="B94" s="148" t="s">
        <v>2618</v>
      </c>
      <c r="C94" s="5" t="s">
        <v>1892</v>
      </c>
      <c r="D94" s="150" t="s">
        <v>3015</v>
      </c>
      <c r="E94" s="32" t="s">
        <v>3924</v>
      </c>
      <c r="F94" s="2">
        <v>723.32</v>
      </c>
      <c r="G94" s="144">
        <v>34</v>
      </c>
      <c r="H94" s="7">
        <v>4</v>
      </c>
      <c r="I94" s="8">
        <f t="shared" si="4"/>
        <v>136</v>
      </c>
      <c r="J94" s="8">
        <f t="shared" si="5"/>
        <v>9.5200000000000014</v>
      </c>
      <c r="K94" s="8">
        <f t="shared" si="6"/>
        <v>145.52000000000001</v>
      </c>
      <c r="L94" s="8">
        <f t="shared" si="7"/>
        <v>868.84</v>
      </c>
      <c r="AC94" s="18"/>
    </row>
    <row r="95" spans="1:29" ht="24" customHeight="1" x14ac:dyDescent="0.4">
      <c r="A95" s="10">
        <v>91</v>
      </c>
      <c r="B95" s="148" t="s">
        <v>2632</v>
      </c>
      <c r="C95" s="5" t="s">
        <v>3035</v>
      </c>
      <c r="D95" s="150" t="s">
        <v>1968</v>
      </c>
      <c r="E95" s="32" t="s">
        <v>3924</v>
      </c>
      <c r="F95" s="2">
        <v>684.8</v>
      </c>
      <c r="G95" s="144">
        <v>23</v>
      </c>
      <c r="H95" s="7">
        <v>4</v>
      </c>
      <c r="I95" s="8">
        <f t="shared" si="4"/>
        <v>92</v>
      </c>
      <c r="J95" s="8">
        <f t="shared" si="5"/>
        <v>6.44</v>
      </c>
      <c r="K95" s="8">
        <f t="shared" si="6"/>
        <v>98.44</v>
      </c>
      <c r="L95" s="8">
        <f t="shared" si="7"/>
        <v>783.24</v>
      </c>
      <c r="AC95" s="18"/>
    </row>
    <row r="96" spans="1:29" ht="24" customHeight="1" x14ac:dyDescent="0.4">
      <c r="A96" s="10">
        <v>92</v>
      </c>
      <c r="B96" s="148" t="s">
        <v>2621</v>
      </c>
      <c r="C96" s="5" t="s">
        <v>3018</v>
      </c>
      <c r="D96" s="150" t="s">
        <v>3019</v>
      </c>
      <c r="E96" s="32" t="s">
        <v>3924</v>
      </c>
      <c r="F96" s="2">
        <v>5542.6</v>
      </c>
      <c r="G96" s="144">
        <v>119</v>
      </c>
      <c r="H96" s="7">
        <v>4</v>
      </c>
      <c r="I96" s="8">
        <f t="shared" si="4"/>
        <v>476</v>
      </c>
      <c r="J96" s="8">
        <f t="shared" si="5"/>
        <v>33.32</v>
      </c>
      <c r="K96" s="8">
        <f t="shared" si="6"/>
        <v>509.32</v>
      </c>
      <c r="L96" s="8">
        <f t="shared" si="7"/>
        <v>6051.92</v>
      </c>
      <c r="AC96" s="18"/>
    </row>
    <row r="97" spans="1:29" ht="24" customHeight="1" x14ac:dyDescent="0.4">
      <c r="A97" s="10">
        <v>93</v>
      </c>
      <c r="B97" s="148" t="s">
        <v>2622</v>
      </c>
      <c r="C97" s="5" t="s">
        <v>3020</v>
      </c>
      <c r="D97" s="150" t="s">
        <v>3021</v>
      </c>
      <c r="E97" s="3" t="s">
        <v>3924</v>
      </c>
      <c r="F97" s="33">
        <v>1515.12</v>
      </c>
      <c r="G97" s="144">
        <v>66</v>
      </c>
      <c r="H97" s="7">
        <v>4</v>
      </c>
      <c r="I97" s="8">
        <f t="shared" si="4"/>
        <v>264</v>
      </c>
      <c r="J97" s="8">
        <f t="shared" si="5"/>
        <v>18.48</v>
      </c>
      <c r="K97" s="8">
        <f t="shared" si="6"/>
        <v>282.48</v>
      </c>
      <c r="L97" s="8">
        <f t="shared" si="7"/>
        <v>1797.6</v>
      </c>
      <c r="AC97" s="18"/>
    </row>
    <row r="98" spans="1:29" ht="24" customHeight="1" x14ac:dyDescent="0.4">
      <c r="A98" s="10">
        <v>94</v>
      </c>
      <c r="B98" s="148" t="s">
        <v>2623</v>
      </c>
      <c r="C98" s="5" t="s">
        <v>1926</v>
      </c>
      <c r="D98" s="150" t="s">
        <v>3022</v>
      </c>
      <c r="E98" s="32" t="s">
        <v>3924</v>
      </c>
      <c r="F98" s="2">
        <v>757.56</v>
      </c>
      <c r="G98" s="144">
        <v>24</v>
      </c>
      <c r="H98" s="7">
        <v>4</v>
      </c>
      <c r="I98" s="8">
        <f t="shared" si="4"/>
        <v>96</v>
      </c>
      <c r="J98" s="8">
        <f t="shared" si="5"/>
        <v>6.7200000000000006</v>
      </c>
      <c r="K98" s="8">
        <f t="shared" si="6"/>
        <v>102.72</v>
      </c>
      <c r="L98" s="8">
        <f t="shared" si="7"/>
        <v>860.28</v>
      </c>
      <c r="AC98" s="18"/>
    </row>
    <row r="99" spans="1:29" ht="24" customHeight="1" x14ac:dyDescent="0.4">
      <c r="A99" s="10">
        <v>95</v>
      </c>
      <c r="B99" s="148" t="s">
        <v>2624</v>
      </c>
      <c r="C99" s="5" t="s">
        <v>3023</v>
      </c>
      <c r="D99" s="150" t="s">
        <v>3024</v>
      </c>
      <c r="E99" s="32" t="s">
        <v>3924</v>
      </c>
      <c r="F99" s="2">
        <v>406.6</v>
      </c>
      <c r="G99" s="144">
        <v>15</v>
      </c>
      <c r="H99" s="7">
        <v>4</v>
      </c>
      <c r="I99" s="8">
        <f t="shared" si="4"/>
        <v>60</v>
      </c>
      <c r="J99" s="8">
        <f t="shared" si="5"/>
        <v>4.2</v>
      </c>
      <c r="K99" s="8">
        <f t="shared" si="6"/>
        <v>64.2</v>
      </c>
      <c r="L99" s="8">
        <f t="shared" si="7"/>
        <v>470.8</v>
      </c>
      <c r="AC99" s="18"/>
    </row>
    <row r="100" spans="1:29" ht="24" customHeight="1" x14ac:dyDescent="0.4">
      <c r="A100" s="10">
        <v>96</v>
      </c>
      <c r="B100" s="4" t="s">
        <v>2631</v>
      </c>
      <c r="C100" s="5" t="s">
        <v>3032</v>
      </c>
      <c r="D100" s="150" t="s">
        <v>3034</v>
      </c>
      <c r="E100" s="32" t="s">
        <v>3924</v>
      </c>
      <c r="F100" s="2">
        <v>2533.7600000000002</v>
      </c>
      <c r="G100" s="144">
        <v>280</v>
      </c>
      <c r="H100" s="7">
        <v>4</v>
      </c>
      <c r="I100" s="8">
        <f t="shared" si="4"/>
        <v>1120</v>
      </c>
      <c r="J100" s="8">
        <f t="shared" si="5"/>
        <v>78.400000000000006</v>
      </c>
      <c r="K100" s="8">
        <f t="shared" si="6"/>
        <v>1198.4000000000001</v>
      </c>
      <c r="L100" s="8">
        <f t="shared" si="7"/>
        <v>3732.1600000000003</v>
      </c>
      <c r="AC100" s="18"/>
    </row>
    <row r="101" spans="1:29" ht="24" customHeight="1" x14ac:dyDescent="0.4">
      <c r="A101" s="10">
        <v>97</v>
      </c>
      <c r="B101" s="4" t="s">
        <v>2630</v>
      </c>
      <c r="C101" s="5" t="s">
        <v>3032</v>
      </c>
      <c r="D101" s="150" t="s">
        <v>3033</v>
      </c>
      <c r="E101" s="32" t="s">
        <v>3924</v>
      </c>
      <c r="F101" s="2">
        <v>941.6</v>
      </c>
      <c r="G101" s="144">
        <v>43</v>
      </c>
      <c r="H101" s="7">
        <v>4</v>
      </c>
      <c r="I101" s="8">
        <f t="shared" si="4"/>
        <v>172</v>
      </c>
      <c r="J101" s="8">
        <f t="shared" si="5"/>
        <v>12.040000000000001</v>
      </c>
      <c r="K101" s="8">
        <f t="shared" si="6"/>
        <v>184.04</v>
      </c>
      <c r="L101" s="8">
        <f t="shared" si="7"/>
        <v>1125.6400000000001</v>
      </c>
      <c r="AC101" s="18"/>
    </row>
    <row r="102" spans="1:29" ht="24" customHeight="1" x14ac:dyDescent="0.4">
      <c r="A102" s="10">
        <v>98</v>
      </c>
      <c r="B102" s="148" t="s">
        <v>2629</v>
      </c>
      <c r="C102" s="5" t="s">
        <v>3030</v>
      </c>
      <c r="D102" s="150" t="s">
        <v>3031</v>
      </c>
      <c r="E102" s="32" t="s">
        <v>3928</v>
      </c>
      <c r="F102" s="2">
        <v>166.92</v>
      </c>
      <c r="G102" s="144">
        <v>9</v>
      </c>
      <c r="H102" s="7">
        <v>4</v>
      </c>
      <c r="I102" s="8">
        <f t="shared" si="4"/>
        <v>36</v>
      </c>
      <c r="J102" s="8">
        <f t="shared" si="5"/>
        <v>2.5200000000000005</v>
      </c>
      <c r="K102" s="8">
        <f t="shared" si="6"/>
        <v>38.520000000000003</v>
      </c>
      <c r="L102" s="8">
        <f t="shared" si="7"/>
        <v>205.44</v>
      </c>
      <c r="AC102" s="18"/>
    </row>
    <row r="103" spans="1:29" ht="24" customHeight="1" x14ac:dyDescent="0.4">
      <c r="A103" s="10">
        <v>99</v>
      </c>
      <c r="B103" s="148" t="s">
        <v>2625</v>
      </c>
      <c r="C103" s="5" t="s">
        <v>1926</v>
      </c>
      <c r="D103" s="150" t="s">
        <v>3025</v>
      </c>
      <c r="E103" s="32" t="s">
        <v>3927</v>
      </c>
      <c r="F103" s="2">
        <v>0</v>
      </c>
      <c r="G103" s="144">
        <v>20</v>
      </c>
      <c r="H103" s="7">
        <v>4</v>
      </c>
      <c r="I103" s="8">
        <f t="shared" si="4"/>
        <v>80</v>
      </c>
      <c r="J103" s="8">
        <f t="shared" si="5"/>
        <v>5.6000000000000005</v>
      </c>
      <c r="K103" s="8">
        <f t="shared" si="6"/>
        <v>85.6</v>
      </c>
      <c r="L103" s="8">
        <f t="shared" si="7"/>
        <v>85.6</v>
      </c>
      <c r="AC103" s="18"/>
    </row>
    <row r="104" spans="1:29" ht="24" customHeight="1" x14ac:dyDescent="0.4">
      <c r="A104" s="10">
        <v>100</v>
      </c>
      <c r="B104" s="148" t="s">
        <v>2626</v>
      </c>
      <c r="C104" s="5" t="s">
        <v>3026</v>
      </c>
      <c r="D104" s="150" t="s">
        <v>3027</v>
      </c>
      <c r="E104" s="32" t="s">
        <v>3924</v>
      </c>
      <c r="F104" s="2">
        <v>1519.4</v>
      </c>
      <c r="G104" s="144">
        <v>45</v>
      </c>
      <c r="H104" s="7">
        <v>4</v>
      </c>
      <c r="I104" s="8">
        <f t="shared" si="4"/>
        <v>180</v>
      </c>
      <c r="J104" s="8">
        <f t="shared" si="5"/>
        <v>12.600000000000001</v>
      </c>
      <c r="K104" s="8">
        <f t="shared" si="6"/>
        <v>192.6</v>
      </c>
      <c r="L104" s="8">
        <f t="shared" si="7"/>
        <v>1712</v>
      </c>
      <c r="AC104" s="18"/>
    </row>
    <row r="105" spans="1:29" ht="24" customHeight="1" x14ac:dyDescent="0.4">
      <c r="A105" s="10">
        <v>101</v>
      </c>
      <c r="B105" s="148" t="s">
        <v>2627</v>
      </c>
      <c r="C105" s="5" t="s">
        <v>3782</v>
      </c>
      <c r="D105" s="150" t="s">
        <v>3028</v>
      </c>
      <c r="E105" s="32" t="s">
        <v>3924</v>
      </c>
      <c r="F105" s="2">
        <v>1241.2</v>
      </c>
      <c r="G105" s="144">
        <v>49</v>
      </c>
      <c r="H105" s="7">
        <v>4</v>
      </c>
      <c r="I105" s="8">
        <f t="shared" si="4"/>
        <v>196</v>
      </c>
      <c r="J105" s="8">
        <f t="shared" si="5"/>
        <v>13.72</v>
      </c>
      <c r="K105" s="8">
        <f t="shared" si="6"/>
        <v>209.72</v>
      </c>
      <c r="L105" s="8">
        <f t="shared" si="7"/>
        <v>1450.92</v>
      </c>
      <c r="AC105" s="18"/>
    </row>
    <row r="106" spans="1:29" ht="24" customHeight="1" x14ac:dyDescent="0.4">
      <c r="A106" s="10">
        <v>102</v>
      </c>
      <c r="B106" s="3" t="s">
        <v>2628</v>
      </c>
      <c r="C106" s="5" t="s">
        <v>1926</v>
      </c>
      <c r="D106" s="150" t="s">
        <v>3029</v>
      </c>
      <c r="E106" s="32" t="s">
        <v>3924</v>
      </c>
      <c r="F106" s="2">
        <v>671.96</v>
      </c>
      <c r="G106" s="144">
        <v>25</v>
      </c>
      <c r="H106" s="7">
        <v>4</v>
      </c>
      <c r="I106" s="8">
        <f t="shared" si="4"/>
        <v>100</v>
      </c>
      <c r="J106" s="8">
        <f t="shared" si="5"/>
        <v>7.0000000000000009</v>
      </c>
      <c r="K106" s="8">
        <f t="shared" si="6"/>
        <v>107</v>
      </c>
      <c r="L106" s="8">
        <f t="shared" si="7"/>
        <v>778.96</v>
      </c>
      <c r="AC106" s="18"/>
    </row>
    <row r="107" spans="1:29" ht="24" customHeight="1" x14ac:dyDescent="0.4">
      <c r="A107" s="10">
        <v>103</v>
      </c>
      <c r="B107" s="148" t="s">
        <v>2633</v>
      </c>
      <c r="C107" s="5" t="s">
        <v>3036</v>
      </c>
      <c r="D107" s="150" t="s">
        <v>3037</v>
      </c>
      <c r="E107" s="32" t="s">
        <v>3924</v>
      </c>
      <c r="F107" s="2">
        <v>269.64</v>
      </c>
      <c r="G107" s="144">
        <v>2</v>
      </c>
      <c r="H107" s="7">
        <v>4</v>
      </c>
      <c r="I107" s="8">
        <f t="shared" si="4"/>
        <v>8</v>
      </c>
      <c r="J107" s="8">
        <f t="shared" si="5"/>
        <v>0.56000000000000005</v>
      </c>
      <c r="K107" s="8">
        <f t="shared" si="6"/>
        <v>8.56</v>
      </c>
      <c r="L107" s="8">
        <f t="shared" si="7"/>
        <v>278.2</v>
      </c>
      <c r="AC107" s="18"/>
    </row>
    <row r="108" spans="1:29" ht="24" customHeight="1" x14ac:dyDescent="0.4">
      <c r="A108" s="10">
        <v>104</v>
      </c>
      <c r="B108" s="148" t="s">
        <v>2459</v>
      </c>
      <c r="C108" s="5" t="s">
        <v>3783</v>
      </c>
      <c r="D108" s="150" t="s">
        <v>2800</v>
      </c>
      <c r="E108" s="32" t="s">
        <v>3924</v>
      </c>
      <c r="F108" s="2">
        <v>222.56</v>
      </c>
      <c r="G108" s="144">
        <v>8</v>
      </c>
      <c r="H108" s="7">
        <v>4</v>
      </c>
      <c r="I108" s="8">
        <f t="shared" si="4"/>
        <v>32</v>
      </c>
      <c r="J108" s="8">
        <f t="shared" si="5"/>
        <v>2.2400000000000002</v>
      </c>
      <c r="K108" s="8">
        <f t="shared" si="6"/>
        <v>34.24</v>
      </c>
      <c r="L108" s="8">
        <f t="shared" si="7"/>
        <v>256.8</v>
      </c>
      <c r="AC108" s="18"/>
    </row>
    <row r="109" spans="1:29" ht="24" customHeight="1" x14ac:dyDescent="0.4">
      <c r="A109" s="10">
        <v>105</v>
      </c>
      <c r="B109" s="148" t="s">
        <v>2467</v>
      </c>
      <c r="C109" s="5" t="s">
        <v>930</v>
      </c>
      <c r="D109" s="150" t="s">
        <v>2812</v>
      </c>
      <c r="E109" s="32" t="s">
        <v>3927</v>
      </c>
      <c r="F109" s="2">
        <v>0</v>
      </c>
      <c r="G109" s="144">
        <v>105</v>
      </c>
      <c r="H109" s="7">
        <v>4</v>
      </c>
      <c r="I109" s="8">
        <f t="shared" si="4"/>
        <v>420</v>
      </c>
      <c r="J109" s="8">
        <f t="shared" si="5"/>
        <v>29.400000000000002</v>
      </c>
      <c r="K109" s="8">
        <f t="shared" si="6"/>
        <v>449.4</v>
      </c>
      <c r="L109" s="8">
        <f t="shared" si="7"/>
        <v>449.4</v>
      </c>
      <c r="AC109" s="18"/>
    </row>
    <row r="110" spans="1:29" ht="24" customHeight="1" x14ac:dyDescent="0.4">
      <c r="A110" s="10">
        <v>106</v>
      </c>
      <c r="B110" s="148" t="s">
        <v>2463</v>
      </c>
      <c r="C110" s="5" t="s">
        <v>2806</v>
      </c>
      <c r="D110" s="150" t="s">
        <v>2807</v>
      </c>
      <c r="E110" s="32" t="s">
        <v>3933</v>
      </c>
      <c r="F110" s="2">
        <v>368.08</v>
      </c>
      <c r="G110" s="144">
        <v>43</v>
      </c>
      <c r="H110" s="7">
        <v>4</v>
      </c>
      <c r="I110" s="8">
        <f t="shared" si="4"/>
        <v>172</v>
      </c>
      <c r="J110" s="8">
        <f t="shared" si="5"/>
        <v>12.040000000000001</v>
      </c>
      <c r="K110" s="8">
        <f t="shared" si="6"/>
        <v>184.04</v>
      </c>
      <c r="L110" s="8">
        <f t="shared" si="7"/>
        <v>552.12</v>
      </c>
      <c r="AC110" s="18"/>
    </row>
    <row r="111" spans="1:29" ht="24" customHeight="1" x14ac:dyDescent="0.4">
      <c r="A111" s="10">
        <v>107</v>
      </c>
      <c r="B111" s="148" t="s">
        <v>2461</v>
      </c>
      <c r="C111" s="5" t="s">
        <v>2802</v>
      </c>
      <c r="D111" s="150" t="s">
        <v>2803</v>
      </c>
      <c r="E111" s="32" t="s">
        <v>3927</v>
      </c>
      <c r="F111" s="2">
        <v>0</v>
      </c>
      <c r="G111" s="144">
        <v>43</v>
      </c>
      <c r="H111" s="7">
        <v>4</v>
      </c>
      <c r="I111" s="8">
        <f t="shared" si="4"/>
        <v>172</v>
      </c>
      <c r="J111" s="8">
        <f t="shared" si="5"/>
        <v>12.040000000000001</v>
      </c>
      <c r="K111" s="8">
        <f t="shared" si="6"/>
        <v>184.04</v>
      </c>
      <c r="L111" s="8">
        <f t="shared" si="7"/>
        <v>184.04</v>
      </c>
      <c r="AC111" s="18"/>
    </row>
    <row r="112" spans="1:29" ht="24" customHeight="1" x14ac:dyDescent="0.4">
      <c r="A112" s="10">
        <v>108</v>
      </c>
      <c r="B112" s="148" t="s">
        <v>2462</v>
      </c>
      <c r="C112" s="5" t="s">
        <v>2804</v>
      </c>
      <c r="D112" s="150" t="s">
        <v>2805</v>
      </c>
      <c r="E112" s="32" t="s">
        <v>3927</v>
      </c>
      <c r="F112" s="2">
        <v>0</v>
      </c>
      <c r="G112" s="144">
        <v>42</v>
      </c>
      <c r="H112" s="7">
        <v>4</v>
      </c>
      <c r="I112" s="8">
        <f t="shared" si="4"/>
        <v>168</v>
      </c>
      <c r="J112" s="8">
        <f t="shared" si="5"/>
        <v>11.760000000000002</v>
      </c>
      <c r="K112" s="8">
        <f t="shared" si="6"/>
        <v>179.76</v>
      </c>
      <c r="L112" s="8">
        <f t="shared" si="7"/>
        <v>179.76</v>
      </c>
      <c r="AC112" s="18"/>
    </row>
    <row r="113" spans="1:29" ht="24" customHeight="1" x14ac:dyDescent="0.4">
      <c r="A113" s="10">
        <v>109</v>
      </c>
      <c r="B113" s="148" t="s">
        <v>2471</v>
      </c>
      <c r="C113" s="5" t="s">
        <v>2817</v>
      </c>
      <c r="D113" s="150" t="s">
        <v>2818</v>
      </c>
      <c r="E113" s="32" t="s">
        <v>3924</v>
      </c>
      <c r="F113" s="2">
        <v>920.2</v>
      </c>
      <c r="G113" s="144">
        <v>39</v>
      </c>
      <c r="H113" s="7">
        <v>4</v>
      </c>
      <c r="I113" s="8">
        <f t="shared" si="4"/>
        <v>156</v>
      </c>
      <c r="J113" s="8">
        <f t="shared" si="5"/>
        <v>10.920000000000002</v>
      </c>
      <c r="K113" s="8">
        <f t="shared" si="6"/>
        <v>166.92</v>
      </c>
      <c r="L113" s="8">
        <f t="shared" si="7"/>
        <v>1087.1200000000001</v>
      </c>
      <c r="AC113" s="18"/>
    </row>
    <row r="114" spans="1:29" ht="24" customHeight="1" x14ac:dyDescent="0.4">
      <c r="A114" s="10">
        <v>110</v>
      </c>
      <c r="B114" s="148" t="s">
        <v>2470</v>
      </c>
      <c r="C114" s="5" t="s">
        <v>966</v>
      </c>
      <c r="D114" s="150" t="s">
        <v>2816</v>
      </c>
      <c r="E114" s="32" t="s">
        <v>3924</v>
      </c>
      <c r="F114" s="2">
        <v>2700.68</v>
      </c>
      <c r="G114" s="144">
        <v>83</v>
      </c>
      <c r="H114" s="7">
        <v>4</v>
      </c>
      <c r="I114" s="8">
        <f t="shared" si="4"/>
        <v>332</v>
      </c>
      <c r="J114" s="8">
        <f t="shared" si="5"/>
        <v>23.240000000000002</v>
      </c>
      <c r="K114" s="8">
        <f t="shared" si="6"/>
        <v>355.24</v>
      </c>
      <c r="L114" s="8">
        <f t="shared" si="7"/>
        <v>3055.92</v>
      </c>
      <c r="AC114" s="18"/>
    </row>
    <row r="115" spans="1:29" ht="24" customHeight="1" x14ac:dyDescent="0.4">
      <c r="A115" s="10">
        <v>111</v>
      </c>
      <c r="B115" s="148" t="s">
        <v>2465</v>
      </c>
      <c r="C115" s="5" t="s">
        <v>947</v>
      </c>
      <c r="D115" s="150" t="s">
        <v>2809</v>
      </c>
      <c r="E115" s="32" t="s">
        <v>3924</v>
      </c>
      <c r="F115" s="2">
        <v>701.92</v>
      </c>
      <c r="G115" s="144">
        <v>27</v>
      </c>
      <c r="H115" s="7">
        <v>4</v>
      </c>
      <c r="I115" s="8">
        <f t="shared" si="4"/>
        <v>108</v>
      </c>
      <c r="J115" s="8">
        <f t="shared" si="5"/>
        <v>7.5600000000000005</v>
      </c>
      <c r="K115" s="8">
        <f t="shared" si="6"/>
        <v>115.56</v>
      </c>
      <c r="L115" s="8">
        <f t="shared" si="7"/>
        <v>817.48</v>
      </c>
      <c r="AC115" s="18"/>
    </row>
    <row r="116" spans="1:29" ht="24" customHeight="1" x14ac:dyDescent="0.4">
      <c r="A116" s="10">
        <v>112</v>
      </c>
      <c r="B116" s="3" t="s">
        <v>2464</v>
      </c>
      <c r="C116" s="5" t="s">
        <v>889</v>
      </c>
      <c r="D116" s="150" t="s">
        <v>2808</v>
      </c>
      <c r="E116" s="32" t="s">
        <v>3924</v>
      </c>
      <c r="F116" s="2">
        <v>1930.28</v>
      </c>
      <c r="G116" s="144">
        <v>57</v>
      </c>
      <c r="H116" s="7">
        <v>4</v>
      </c>
      <c r="I116" s="8">
        <f t="shared" si="4"/>
        <v>228</v>
      </c>
      <c r="J116" s="8">
        <f t="shared" si="5"/>
        <v>15.96</v>
      </c>
      <c r="K116" s="8">
        <f t="shared" si="6"/>
        <v>243.96</v>
      </c>
      <c r="L116" s="8">
        <f t="shared" si="7"/>
        <v>2174.2399999999998</v>
      </c>
      <c r="AC116" s="18"/>
    </row>
    <row r="117" spans="1:29" ht="24" customHeight="1" x14ac:dyDescent="0.4">
      <c r="A117" s="10">
        <v>113</v>
      </c>
      <c r="B117" s="148" t="s">
        <v>2475</v>
      </c>
      <c r="C117" s="5" t="s">
        <v>3784</v>
      </c>
      <c r="D117" s="150" t="s">
        <v>2822</v>
      </c>
      <c r="E117" s="32" t="s">
        <v>3924</v>
      </c>
      <c r="F117" s="2">
        <v>94.16</v>
      </c>
      <c r="G117" s="144">
        <v>2</v>
      </c>
      <c r="H117" s="7">
        <v>4</v>
      </c>
      <c r="I117" s="8">
        <f t="shared" si="4"/>
        <v>8</v>
      </c>
      <c r="J117" s="8">
        <f t="shared" si="5"/>
        <v>0.56000000000000005</v>
      </c>
      <c r="K117" s="8">
        <f t="shared" si="6"/>
        <v>8.56</v>
      </c>
      <c r="L117" s="8">
        <f t="shared" si="7"/>
        <v>102.72</v>
      </c>
      <c r="AC117" s="18"/>
    </row>
    <row r="118" spans="1:29" ht="24" customHeight="1" x14ac:dyDescent="0.4">
      <c r="A118" s="10">
        <v>114</v>
      </c>
      <c r="B118" s="148" t="s">
        <v>2386</v>
      </c>
      <c r="C118" s="5" t="s">
        <v>2690</v>
      </c>
      <c r="D118" s="150" t="s">
        <v>2691</v>
      </c>
      <c r="E118" s="32" t="s">
        <v>3924</v>
      </c>
      <c r="F118" s="2">
        <v>175.48</v>
      </c>
      <c r="G118" s="144">
        <v>4</v>
      </c>
      <c r="H118" s="7">
        <v>4</v>
      </c>
      <c r="I118" s="8">
        <f t="shared" si="4"/>
        <v>16</v>
      </c>
      <c r="J118" s="8">
        <f t="shared" si="5"/>
        <v>1.1200000000000001</v>
      </c>
      <c r="K118" s="8">
        <f t="shared" si="6"/>
        <v>17.12</v>
      </c>
      <c r="L118" s="8">
        <f t="shared" si="7"/>
        <v>192.6</v>
      </c>
      <c r="AC118" s="18"/>
    </row>
    <row r="119" spans="1:29" ht="24" customHeight="1" x14ac:dyDescent="0.4">
      <c r="A119" s="10">
        <v>115</v>
      </c>
      <c r="B119" s="148" t="s">
        <v>2385</v>
      </c>
      <c r="C119" s="5" t="s">
        <v>2688</v>
      </c>
      <c r="D119" s="150" t="s">
        <v>2689</v>
      </c>
      <c r="E119" s="32" t="s">
        <v>3924</v>
      </c>
      <c r="F119" s="2">
        <v>770.4</v>
      </c>
      <c r="G119" s="144">
        <v>15</v>
      </c>
      <c r="H119" s="7">
        <v>4</v>
      </c>
      <c r="I119" s="8">
        <f t="shared" si="4"/>
        <v>60</v>
      </c>
      <c r="J119" s="8">
        <f t="shared" si="5"/>
        <v>4.2</v>
      </c>
      <c r="K119" s="8">
        <f t="shared" si="6"/>
        <v>64.2</v>
      </c>
      <c r="L119" s="8">
        <f t="shared" si="7"/>
        <v>834.6</v>
      </c>
      <c r="AC119" s="18"/>
    </row>
    <row r="120" spans="1:29" ht="24" customHeight="1" x14ac:dyDescent="0.4">
      <c r="A120" s="10">
        <v>116</v>
      </c>
      <c r="B120" s="148" t="s">
        <v>2383</v>
      </c>
      <c r="C120" s="5" t="s">
        <v>196</v>
      </c>
      <c r="D120" s="150" t="s">
        <v>2685</v>
      </c>
      <c r="E120" s="32" t="s">
        <v>3924</v>
      </c>
      <c r="F120" s="2">
        <v>5320.04</v>
      </c>
      <c r="G120" s="144">
        <v>166</v>
      </c>
      <c r="H120" s="7">
        <v>4</v>
      </c>
      <c r="I120" s="8">
        <f t="shared" si="4"/>
        <v>664</v>
      </c>
      <c r="J120" s="8">
        <f t="shared" si="5"/>
        <v>46.480000000000004</v>
      </c>
      <c r="K120" s="8">
        <f t="shared" si="6"/>
        <v>710.48</v>
      </c>
      <c r="L120" s="8">
        <f t="shared" si="7"/>
        <v>6030.52</v>
      </c>
      <c r="AC120" s="18"/>
    </row>
    <row r="121" spans="1:29" ht="24" customHeight="1" x14ac:dyDescent="0.4">
      <c r="A121" s="10">
        <v>117</v>
      </c>
      <c r="B121" s="3" t="s">
        <v>2384</v>
      </c>
      <c r="C121" s="5" t="s">
        <v>2686</v>
      </c>
      <c r="D121" s="150" t="s">
        <v>2687</v>
      </c>
      <c r="E121" s="32" t="s">
        <v>3927</v>
      </c>
      <c r="F121" s="2">
        <v>0</v>
      </c>
      <c r="G121" s="144">
        <v>594</v>
      </c>
      <c r="H121" s="7">
        <v>4</v>
      </c>
      <c r="I121" s="8">
        <f t="shared" si="4"/>
        <v>2376</v>
      </c>
      <c r="J121" s="8">
        <f t="shared" si="5"/>
        <v>166.32000000000002</v>
      </c>
      <c r="K121" s="8">
        <f t="shared" si="6"/>
        <v>2542.3200000000002</v>
      </c>
      <c r="L121" s="8">
        <f t="shared" si="7"/>
        <v>2542.3200000000002</v>
      </c>
      <c r="AC121" s="18"/>
    </row>
    <row r="122" spans="1:29" ht="24" customHeight="1" x14ac:dyDescent="0.4">
      <c r="A122" s="10">
        <v>118</v>
      </c>
      <c r="B122" s="148" t="s">
        <v>2410</v>
      </c>
      <c r="C122" s="5" t="s">
        <v>664</v>
      </c>
      <c r="D122" s="150" t="s">
        <v>2730</v>
      </c>
      <c r="E122" s="32" t="s">
        <v>3924</v>
      </c>
      <c r="F122" s="2">
        <v>2067.2399999999998</v>
      </c>
      <c r="G122" s="144">
        <v>69</v>
      </c>
      <c r="H122" s="7">
        <v>4</v>
      </c>
      <c r="I122" s="8">
        <f t="shared" si="4"/>
        <v>276</v>
      </c>
      <c r="J122" s="8">
        <f t="shared" si="5"/>
        <v>19.32</v>
      </c>
      <c r="K122" s="8">
        <f t="shared" si="6"/>
        <v>295.32</v>
      </c>
      <c r="L122" s="8">
        <f t="shared" si="7"/>
        <v>2362.56</v>
      </c>
      <c r="AC122" s="18"/>
    </row>
    <row r="123" spans="1:29" ht="24" customHeight="1" x14ac:dyDescent="0.4">
      <c r="A123" s="10">
        <v>119</v>
      </c>
      <c r="B123" s="148" t="s">
        <v>2413</v>
      </c>
      <c r="C123" s="5" t="s">
        <v>680</v>
      </c>
      <c r="D123" s="150" t="s">
        <v>2733</v>
      </c>
      <c r="E123" s="32" t="s">
        <v>3927</v>
      </c>
      <c r="F123" s="2">
        <v>0</v>
      </c>
      <c r="G123" s="144">
        <v>11</v>
      </c>
      <c r="H123" s="7">
        <v>4</v>
      </c>
      <c r="I123" s="8">
        <f t="shared" si="4"/>
        <v>44</v>
      </c>
      <c r="J123" s="8">
        <f t="shared" si="5"/>
        <v>3.08</v>
      </c>
      <c r="K123" s="8">
        <f t="shared" si="6"/>
        <v>47.08</v>
      </c>
      <c r="L123" s="8">
        <f t="shared" si="7"/>
        <v>47.08</v>
      </c>
      <c r="AC123" s="18"/>
    </row>
    <row r="124" spans="1:29" ht="24" customHeight="1" x14ac:dyDescent="0.4">
      <c r="A124" s="10">
        <v>120</v>
      </c>
      <c r="B124" s="148" t="s">
        <v>2412</v>
      </c>
      <c r="C124" s="5" t="s">
        <v>680</v>
      </c>
      <c r="D124" s="150" t="s">
        <v>2732</v>
      </c>
      <c r="E124" s="32" t="s">
        <v>3924</v>
      </c>
      <c r="F124" s="2">
        <v>654.84</v>
      </c>
      <c r="G124" s="144">
        <v>27</v>
      </c>
      <c r="H124" s="7">
        <v>4</v>
      </c>
      <c r="I124" s="8">
        <f t="shared" si="4"/>
        <v>108</v>
      </c>
      <c r="J124" s="8">
        <f t="shared" si="5"/>
        <v>7.5600000000000005</v>
      </c>
      <c r="K124" s="8">
        <f t="shared" si="6"/>
        <v>115.56</v>
      </c>
      <c r="L124" s="8">
        <f t="shared" si="7"/>
        <v>770.40000000000009</v>
      </c>
      <c r="AC124" s="18"/>
    </row>
    <row r="125" spans="1:29" ht="24" customHeight="1" x14ac:dyDescent="0.4">
      <c r="A125" s="10">
        <v>121</v>
      </c>
      <c r="B125" s="148" t="s">
        <v>2593</v>
      </c>
      <c r="C125" s="5" t="s">
        <v>2976</v>
      </c>
      <c r="D125" s="150" t="s">
        <v>2977</v>
      </c>
      <c r="E125" s="32" t="s">
        <v>3924</v>
      </c>
      <c r="F125" s="2">
        <v>941.6</v>
      </c>
      <c r="G125" s="144">
        <v>37</v>
      </c>
      <c r="H125" s="7">
        <v>4</v>
      </c>
      <c r="I125" s="8">
        <f t="shared" si="4"/>
        <v>148</v>
      </c>
      <c r="J125" s="8">
        <f t="shared" si="5"/>
        <v>10.360000000000001</v>
      </c>
      <c r="K125" s="8">
        <f t="shared" si="6"/>
        <v>158.36000000000001</v>
      </c>
      <c r="L125" s="8">
        <f t="shared" si="7"/>
        <v>1099.96</v>
      </c>
      <c r="AC125" s="18"/>
    </row>
    <row r="126" spans="1:29" ht="24" customHeight="1" x14ac:dyDescent="0.4">
      <c r="A126" s="10">
        <v>122</v>
      </c>
      <c r="B126" s="148" t="s">
        <v>2600</v>
      </c>
      <c r="C126" s="5" t="s">
        <v>2988</v>
      </c>
      <c r="D126" s="150" t="s">
        <v>2989</v>
      </c>
      <c r="E126" s="32" t="s">
        <v>3924</v>
      </c>
      <c r="F126" s="2">
        <v>607.76</v>
      </c>
      <c r="G126" s="144">
        <v>33</v>
      </c>
      <c r="H126" s="7">
        <v>4</v>
      </c>
      <c r="I126" s="8">
        <f t="shared" si="4"/>
        <v>132</v>
      </c>
      <c r="J126" s="8">
        <f t="shared" si="5"/>
        <v>9.24</v>
      </c>
      <c r="K126" s="8">
        <f t="shared" si="6"/>
        <v>141.24</v>
      </c>
      <c r="L126" s="8">
        <f t="shared" si="7"/>
        <v>749</v>
      </c>
      <c r="AC126" s="18"/>
    </row>
    <row r="127" spans="1:29" ht="24" customHeight="1" x14ac:dyDescent="0.4">
      <c r="A127" s="10">
        <v>123</v>
      </c>
      <c r="B127" s="148" t="s">
        <v>2409</v>
      </c>
      <c r="C127" s="5" t="s">
        <v>3111</v>
      </c>
      <c r="D127" s="150" t="s">
        <v>3112</v>
      </c>
      <c r="E127" s="32" t="s">
        <v>3927</v>
      </c>
      <c r="F127" s="2">
        <v>0</v>
      </c>
      <c r="G127" s="144">
        <v>628</v>
      </c>
      <c r="H127" s="7">
        <v>4</v>
      </c>
      <c r="I127" s="8">
        <f t="shared" si="4"/>
        <v>2512</v>
      </c>
      <c r="J127" s="8">
        <f t="shared" si="5"/>
        <v>175.84</v>
      </c>
      <c r="K127" s="8">
        <f t="shared" si="6"/>
        <v>2687.84</v>
      </c>
      <c r="L127" s="8">
        <f t="shared" si="7"/>
        <v>2687.84</v>
      </c>
      <c r="AC127" s="18"/>
    </row>
    <row r="128" spans="1:29" ht="24" customHeight="1" x14ac:dyDescent="0.4">
      <c r="A128" s="10">
        <v>124</v>
      </c>
      <c r="B128" s="148" t="s">
        <v>2415</v>
      </c>
      <c r="C128" s="5" t="s">
        <v>3785</v>
      </c>
      <c r="D128" s="150" t="s">
        <v>2736</v>
      </c>
      <c r="E128" s="32" t="s">
        <v>3924</v>
      </c>
      <c r="F128" s="2">
        <v>10259.16</v>
      </c>
      <c r="G128" s="144">
        <v>275</v>
      </c>
      <c r="H128" s="7">
        <v>4</v>
      </c>
      <c r="I128" s="8">
        <f t="shared" si="4"/>
        <v>1100</v>
      </c>
      <c r="J128" s="8">
        <f t="shared" si="5"/>
        <v>77.000000000000014</v>
      </c>
      <c r="K128" s="8">
        <f t="shared" si="6"/>
        <v>1177</v>
      </c>
      <c r="L128" s="8">
        <f t="shared" si="7"/>
        <v>11436.16</v>
      </c>
      <c r="AC128" s="18"/>
    </row>
    <row r="129" spans="1:29" ht="24" customHeight="1" x14ac:dyDescent="0.4">
      <c r="A129" s="10">
        <v>125</v>
      </c>
      <c r="B129" s="148" t="s">
        <v>2389</v>
      </c>
      <c r="C129" s="5" t="s">
        <v>2696</v>
      </c>
      <c r="D129" s="150" t="s">
        <v>2697</v>
      </c>
      <c r="E129" s="32" t="s">
        <v>3930</v>
      </c>
      <c r="F129" s="2">
        <v>402.32</v>
      </c>
      <c r="G129" s="144">
        <v>80</v>
      </c>
      <c r="H129" s="7">
        <v>4</v>
      </c>
      <c r="I129" s="8">
        <f t="shared" si="4"/>
        <v>320</v>
      </c>
      <c r="J129" s="8">
        <f t="shared" si="5"/>
        <v>22.400000000000002</v>
      </c>
      <c r="K129" s="8">
        <f t="shared" si="6"/>
        <v>342.4</v>
      </c>
      <c r="L129" s="8">
        <f t="shared" si="7"/>
        <v>744.72</v>
      </c>
      <c r="AC129" s="18"/>
    </row>
    <row r="130" spans="1:29" ht="24" customHeight="1" x14ac:dyDescent="0.4">
      <c r="A130" s="10">
        <v>126</v>
      </c>
      <c r="B130" s="3" t="s">
        <v>2422</v>
      </c>
      <c r="C130" s="5" t="s">
        <v>2748</v>
      </c>
      <c r="D130" s="150" t="s">
        <v>2749</v>
      </c>
      <c r="E130" s="32" t="s">
        <v>3927</v>
      </c>
      <c r="F130" s="2">
        <v>0</v>
      </c>
      <c r="G130" s="144">
        <v>7</v>
      </c>
      <c r="H130" s="7">
        <v>4</v>
      </c>
      <c r="I130" s="8">
        <f t="shared" si="4"/>
        <v>28</v>
      </c>
      <c r="J130" s="8">
        <f t="shared" si="5"/>
        <v>1.9600000000000002</v>
      </c>
      <c r="K130" s="8">
        <f t="shared" si="6"/>
        <v>29.96</v>
      </c>
      <c r="L130" s="8">
        <f t="shared" si="7"/>
        <v>29.96</v>
      </c>
      <c r="AC130" s="18"/>
    </row>
    <row r="131" spans="1:29" ht="24" customHeight="1" x14ac:dyDescent="0.4">
      <c r="A131" s="10">
        <v>127</v>
      </c>
      <c r="B131" s="148" t="s">
        <v>2424</v>
      </c>
      <c r="C131" s="5" t="s">
        <v>469</v>
      </c>
      <c r="D131" s="150" t="s">
        <v>2752</v>
      </c>
      <c r="E131" s="32" t="s">
        <v>3927</v>
      </c>
      <c r="F131" s="2">
        <v>0</v>
      </c>
      <c r="G131" s="144">
        <v>44</v>
      </c>
      <c r="H131" s="7">
        <v>4</v>
      </c>
      <c r="I131" s="8">
        <f t="shared" si="4"/>
        <v>176</v>
      </c>
      <c r="J131" s="8">
        <f t="shared" si="5"/>
        <v>12.32</v>
      </c>
      <c r="K131" s="8">
        <f t="shared" si="6"/>
        <v>188.32</v>
      </c>
      <c r="L131" s="8">
        <f t="shared" si="7"/>
        <v>188.32</v>
      </c>
      <c r="AC131" s="18"/>
    </row>
    <row r="132" spans="1:29" ht="24" customHeight="1" x14ac:dyDescent="0.4">
      <c r="A132" s="10">
        <v>128</v>
      </c>
      <c r="B132" s="148" t="s">
        <v>2397</v>
      </c>
      <c r="C132" s="5" t="s">
        <v>3063</v>
      </c>
      <c r="D132" s="150" t="s">
        <v>2711</v>
      </c>
      <c r="E132" s="32" t="s">
        <v>3928</v>
      </c>
      <c r="F132" s="2">
        <v>2140</v>
      </c>
      <c r="G132" s="144">
        <v>183</v>
      </c>
      <c r="H132" s="7">
        <v>4</v>
      </c>
      <c r="I132" s="8">
        <f t="shared" si="4"/>
        <v>732</v>
      </c>
      <c r="J132" s="8">
        <f t="shared" si="5"/>
        <v>51.24</v>
      </c>
      <c r="K132" s="8">
        <f t="shared" si="6"/>
        <v>783.24</v>
      </c>
      <c r="L132" s="8">
        <f t="shared" si="7"/>
        <v>2923.24</v>
      </c>
      <c r="AC132" s="18"/>
    </row>
    <row r="133" spans="1:29" ht="24" customHeight="1" x14ac:dyDescent="0.4">
      <c r="A133" s="10">
        <v>129</v>
      </c>
      <c r="B133" s="148" t="s">
        <v>2373</v>
      </c>
      <c r="C133" s="5" t="s">
        <v>2175</v>
      </c>
      <c r="D133" s="150" t="s">
        <v>2668</v>
      </c>
      <c r="E133" s="32" t="s">
        <v>3927</v>
      </c>
      <c r="F133" s="2">
        <v>0</v>
      </c>
      <c r="G133" s="144">
        <v>34</v>
      </c>
      <c r="H133" s="7">
        <v>4</v>
      </c>
      <c r="I133" s="8">
        <f t="shared" si="4"/>
        <v>136</v>
      </c>
      <c r="J133" s="8">
        <f t="shared" si="5"/>
        <v>9.5200000000000014</v>
      </c>
      <c r="K133" s="8">
        <f t="shared" si="6"/>
        <v>145.52000000000001</v>
      </c>
      <c r="L133" s="8">
        <f t="shared" si="7"/>
        <v>145.52000000000001</v>
      </c>
      <c r="AC133" s="18"/>
    </row>
    <row r="134" spans="1:29" ht="24" customHeight="1" x14ac:dyDescent="0.4">
      <c r="A134" s="10">
        <v>130</v>
      </c>
      <c r="B134" s="148" t="s">
        <v>2370</v>
      </c>
      <c r="C134" s="5" t="s">
        <v>87</v>
      </c>
      <c r="D134" s="150" t="s">
        <v>2664</v>
      </c>
      <c r="E134" s="32" t="s">
        <v>3930</v>
      </c>
      <c r="F134" s="2">
        <v>42.8</v>
      </c>
      <c r="G134" s="144">
        <v>8</v>
      </c>
      <c r="H134" s="7">
        <v>4</v>
      </c>
      <c r="I134" s="8">
        <f t="shared" ref="I134:I197" si="8">G134*H134</f>
        <v>32</v>
      </c>
      <c r="J134" s="8">
        <f t="shared" ref="J134:J197" si="9">I134*7%</f>
        <v>2.2400000000000002</v>
      </c>
      <c r="K134" s="8">
        <f t="shared" ref="K134:K197" si="10">ROUNDUP(I134+J134,2)</f>
        <v>34.24</v>
      </c>
      <c r="L134" s="8">
        <f t="shared" ref="L134:L197" si="11">F134+K134</f>
        <v>77.039999999999992</v>
      </c>
      <c r="AC134" s="18"/>
    </row>
    <row r="135" spans="1:29" ht="24" customHeight="1" x14ac:dyDescent="0.4">
      <c r="A135" s="172">
        <v>131</v>
      </c>
      <c r="B135" s="4" t="s">
        <v>3786</v>
      </c>
      <c r="C135" s="5" t="s">
        <v>3942</v>
      </c>
      <c r="D135" s="150" t="s">
        <v>3787</v>
      </c>
      <c r="E135" s="32"/>
      <c r="F135" s="2">
        <v>0</v>
      </c>
      <c r="G135" s="144">
        <v>0</v>
      </c>
      <c r="H135" s="7">
        <v>4</v>
      </c>
      <c r="I135" s="8">
        <f t="shared" si="8"/>
        <v>0</v>
      </c>
      <c r="J135" s="8">
        <f t="shared" si="9"/>
        <v>0</v>
      </c>
      <c r="K135" s="8">
        <f t="shared" si="10"/>
        <v>0</v>
      </c>
      <c r="L135" s="8">
        <f t="shared" si="11"/>
        <v>0</v>
      </c>
      <c r="AC135" s="18"/>
    </row>
    <row r="136" spans="1:29" ht="24" customHeight="1" x14ac:dyDescent="0.4">
      <c r="A136" s="10">
        <v>132</v>
      </c>
      <c r="B136" s="148" t="s">
        <v>2371</v>
      </c>
      <c r="C136" s="5" t="s">
        <v>2665</v>
      </c>
      <c r="D136" s="150" t="s">
        <v>2666</v>
      </c>
      <c r="E136" s="32" t="s">
        <v>3927</v>
      </c>
      <c r="F136" s="2">
        <v>0</v>
      </c>
      <c r="G136" s="144">
        <v>32</v>
      </c>
      <c r="H136" s="7">
        <v>4</v>
      </c>
      <c r="I136" s="8">
        <f t="shared" si="8"/>
        <v>128</v>
      </c>
      <c r="J136" s="8">
        <f t="shared" si="9"/>
        <v>8.9600000000000009</v>
      </c>
      <c r="K136" s="8">
        <f t="shared" si="10"/>
        <v>136.96</v>
      </c>
      <c r="L136" s="8">
        <f t="shared" si="11"/>
        <v>136.96</v>
      </c>
      <c r="AC136" s="18"/>
    </row>
    <row r="137" spans="1:29" ht="24" customHeight="1" x14ac:dyDescent="0.4">
      <c r="A137" s="10">
        <v>133</v>
      </c>
      <c r="B137" s="148" t="s">
        <v>2372</v>
      </c>
      <c r="C137" s="5" t="s">
        <v>79</v>
      </c>
      <c r="D137" s="150" t="s">
        <v>2667</v>
      </c>
      <c r="E137" s="32" t="s">
        <v>3924</v>
      </c>
      <c r="F137" s="2">
        <v>2478.12</v>
      </c>
      <c r="G137" s="144">
        <v>77</v>
      </c>
      <c r="H137" s="7">
        <v>4</v>
      </c>
      <c r="I137" s="8">
        <f t="shared" si="8"/>
        <v>308</v>
      </c>
      <c r="J137" s="8">
        <f t="shared" si="9"/>
        <v>21.560000000000002</v>
      </c>
      <c r="K137" s="8">
        <f t="shared" si="10"/>
        <v>329.56</v>
      </c>
      <c r="L137" s="8">
        <f t="shared" si="11"/>
        <v>2807.68</v>
      </c>
      <c r="AC137" s="18"/>
    </row>
    <row r="138" spans="1:29" ht="24" customHeight="1" x14ac:dyDescent="0.4">
      <c r="A138" s="10">
        <v>134</v>
      </c>
      <c r="B138" s="148" t="s">
        <v>2396</v>
      </c>
      <c r="C138" s="5" t="s">
        <v>2709</v>
      </c>
      <c r="D138" s="150" t="s">
        <v>2710</v>
      </c>
      <c r="E138" s="32" t="s">
        <v>3930</v>
      </c>
      <c r="F138" s="2">
        <v>701.92</v>
      </c>
      <c r="G138" s="144">
        <v>274</v>
      </c>
      <c r="H138" s="7">
        <v>4</v>
      </c>
      <c r="I138" s="8">
        <f t="shared" si="8"/>
        <v>1096</v>
      </c>
      <c r="J138" s="8">
        <f t="shared" si="9"/>
        <v>76.720000000000013</v>
      </c>
      <c r="K138" s="8">
        <f t="shared" si="10"/>
        <v>1172.72</v>
      </c>
      <c r="L138" s="8">
        <f t="shared" si="11"/>
        <v>1874.6399999999999</v>
      </c>
      <c r="AC138" s="18"/>
    </row>
    <row r="139" spans="1:29" ht="24" customHeight="1" x14ac:dyDescent="0.4">
      <c r="A139" s="10">
        <v>135</v>
      </c>
      <c r="B139" s="148" t="s">
        <v>2377</v>
      </c>
      <c r="C139" s="5" t="s">
        <v>2674</v>
      </c>
      <c r="D139" s="150" t="s">
        <v>2675</v>
      </c>
      <c r="E139" s="32" t="s">
        <v>3927</v>
      </c>
      <c r="F139" s="2">
        <v>0</v>
      </c>
      <c r="G139" s="144">
        <v>27</v>
      </c>
      <c r="H139" s="7">
        <v>4</v>
      </c>
      <c r="I139" s="8">
        <f t="shared" si="8"/>
        <v>108</v>
      </c>
      <c r="J139" s="8">
        <f t="shared" si="9"/>
        <v>7.5600000000000005</v>
      </c>
      <c r="K139" s="8">
        <f t="shared" si="10"/>
        <v>115.56</v>
      </c>
      <c r="L139" s="8">
        <f t="shared" si="11"/>
        <v>115.56</v>
      </c>
      <c r="AC139" s="18"/>
    </row>
    <row r="140" spans="1:29" ht="24" customHeight="1" x14ac:dyDescent="0.4">
      <c r="A140" s="10">
        <v>136</v>
      </c>
      <c r="B140" s="148" t="s">
        <v>2378</v>
      </c>
      <c r="C140" s="5" t="s">
        <v>2676</v>
      </c>
      <c r="D140" s="150" t="s">
        <v>2677</v>
      </c>
      <c r="E140" s="32" t="s">
        <v>3933</v>
      </c>
      <c r="F140" s="2">
        <v>1048.5999999999999</v>
      </c>
      <c r="G140" s="144">
        <v>109</v>
      </c>
      <c r="H140" s="7">
        <v>4</v>
      </c>
      <c r="I140" s="8">
        <f t="shared" si="8"/>
        <v>436</v>
      </c>
      <c r="J140" s="8">
        <f t="shared" si="9"/>
        <v>30.520000000000003</v>
      </c>
      <c r="K140" s="8">
        <f t="shared" si="10"/>
        <v>466.52</v>
      </c>
      <c r="L140" s="8">
        <f t="shared" si="11"/>
        <v>1515.12</v>
      </c>
      <c r="AC140" s="18"/>
    </row>
    <row r="141" spans="1:29" ht="24" customHeight="1" x14ac:dyDescent="0.4">
      <c r="A141" s="10">
        <v>137</v>
      </c>
      <c r="B141" s="3" t="s">
        <v>2380</v>
      </c>
      <c r="C141" s="5" t="s">
        <v>110</v>
      </c>
      <c r="D141" s="150" t="s">
        <v>2680</v>
      </c>
      <c r="E141" s="32" t="s">
        <v>3924</v>
      </c>
      <c r="F141" s="33">
        <v>3526.72</v>
      </c>
      <c r="G141" s="144">
        <v>77</v>
      </c>
      <c r="H141" s="7">
        <v>4</v>
      </c>
      <c r="I141" s="8">
        <f t="shared" si="8"/>
        <v>308</v>
      </c>
      <c r="J141" s="8">
        <f t="shared" si="9"/>
        <v>21.560000000000002</v>
      </c>
      <c r="K141" s="8">
        <f t="shared" si="10"/>
        <v>329.56</v>
      </c>
      <c r="L141" s="8">
        <f t="shared" si="11"/>
        <v>3856.2799999999997</v>
      </c>
      <c r="AC141" s="18"/>
    </row>
    <row r="142" spans="1:29" ht="24" customHeight="1" x14ac:dyDescent="0.4">
      <c r="A142" s="10">
        <v>138</v>
      </c>
      <c r="B142" s="148" t="s">
        <v>2375</v>
      </c>
      <c r="C142" s="5" t="s">
        <v>2670</v>
      </c>
      <c r="D142" s="150" t="s">
        <v>2671</v>
      </c>
      <c r="E142" s="32" t="s">
        <v>3924</v>
      </c>
      <c r="F142" s="2">
        <v>4862.08</v>
      </c>
      <c r="G142" s="144">
        <v>152</v>
      </c>
      <c r="H142" s="7">
        <v>4</v>
      </c>
      <c r="I142" s="8">
        <f t="shared" si="8"/>
        <v>608</v>
      </c>
      <c r="J142" s="8">
        <f t="shared" si="9"/>
        <v>42.56</v>
      </c>
      <c r="K142" s="8">
        <f t="shared" si="10"/>
        <v>650.55999999999995</v>
      </c>
      <c r="L142" s="8">
        <f t="shared" si="11"/>
        <v>5512.6399999999994</v>
      </c>
      <c r="AC142" s="18"/>
    </row>
    <row r="143" spans="1:29" ht="24" customHeight="1" x14ac:dyDescent="0.4">
      <c r="A143" s="10">
        <v>139</v>
      </c>
      <c r="B143" s="148" t="s">
        <v>2379</v>
      </c>
      <c r="C143" s="5" t="s">
        <v>2678</v>
      </c>
      <c r="D143" s="150" t="s">
        <v>2679</v>
      </c>
      <c r="E143" s="32" t="s">
        <v>3924</v>
      </c>
      <c r="F143" s="2">
        <v>2940.36</v>
      </c>
      <c r="G143" s="144">
        <v>81</v>
      </c>
      <c r="H143" s="7">
        <v>4</v>
      </c>
      <c r="I143" s="8">
        <f t="shared" si="8"/>
        <v>324</v>
      </c>
      <c r="J143" s="8">
        <f t="shared" si="9"/>
        <v>22.680000000000003</v>
      </c>
      <c r="K143" s="8">
        <f t="shared" si="10"/>
        <v>346.68</v>
      </c>
      <c r="L143" s="8">
        <f t="shared" si="11"/>
        <v>3287.04</v>
      </c>
      <c r="AC143" s="18"/>
    </row>
    <row r="144" spans="1:29" ht="24" customHeight="1" x14ac:dyDescent="0.4">
      <c r="A144" s="10">
        <v>140</v>
      </c>
      <c r="B144" s="148" t="s">
        <v>2376</v>
      </c>
      <c r="C144" s="5" t="s">
        <v>2672</v>
      </c>
      <c r="D144" s="150" t="s">
        <v>2673</v>
      </c>
      <c r="E144" s="32" t="s">
        <v>3924</v>
      </c>
      <c r="F144" s="2">
        <v>5555.44</v>
      </c>
      <c r="G144" s="144">
        <v>173</v>
      </c>
      <c r="H144" s="7">
        <v>4</v>
      </c>
      <c r="I144" s="8">
        <f t="shared" si="8"/>
        <v>692</v>
      </c>
      <c r="J144" s="8">
        <f t="shared" si="9"/>
        <v>48.440000000000005</v>
      </c>
      <c r="K144" s="8">
        <f t="shared" si="10"/>
        <v>740.44</v>
      </c>
      <c r="L144" s="8">
        <f t="shared" si="11"/>
        <v>6295.8799999999992</v>
      </c>
      <c r="AC144" s="18"/>
    </row>
    <row r="145" spans="1:29" ht="24" customHeight="1" x14ac:dyDescent="0.4">
      <c r="A145" s="10">
        <v>141</v>
      </c>
      <c r="B145" s="148" t="s">
        <v>2381</v>
      </c>
      <c r="C145" s="5" t="s">
        <v>2681</v>
      </c>
      <c r="D145" s="150" t="s">
        <v>2682</v>
      </c>
      <c r="E145" s="32" t="s">
        <v>3924</v>
      </c>
      <c r="F145" s="2">
        <v>1087.1199999999999</v>
      </c>
      <c r="G145" s="144">
        <v>39</v>
      </c>
      <c r="H145" s="7">
        <v>4</v>
      </c>
      <c r="I145" s="8">
        <f t="shared" si="8"/>
        <v>156</v>
      </c>
      <c r="J145" s="8">
        <f t="shared" si="9"/>
        <v>10.920000000000002</v>
      </c>
      <c r="K145" s="8">
        <f t="shared" si="10"/>
        <v>166.92</v>
      </c>
      <c r="L145" s="8">
        <f t="shared" si="11"/>
        <v>1254.04</v>
      </c>
      <c r="AC145" s="18"/>
    </row>
    <row r="146" spans="1:29" ht="24" customHeight="1" x14ac:dyDescent="0.4">
      <c r="A146" s="10">
        <v>142</v>
      </c>
      <c r="B146" s="3" t="s">
        <v>2395</v>
      </c>
      <c r="C146" s="5" t="s">
        <v>2707</v>
      </c>
      <c r="D146" s="150" t="s">
        <v>2708</v>
      </c>
      <c r="E146" s="32" t="s">
        <v>3927</v>
      </c>
      <c r="F146" s="2">
        <v>0</v>
      </c>
      <c r="G146" s="144">
        <v>281</v>
      </c>
      <c r="H146" s="7">
        <v>4</v>
      </c>
      <c r="I146" s="8">
        <f t="shared" si="8"/>
        <v>1124</v>
      </c>
      <c r="J146" s="8">
        <f t="shared" si="9"/>
        <v>78.680000000000007</v>
      </c>
      <c r="K146" s="8">
        <f t="shared" si="10"/>
        <v>1202.68</v>
      </c>
      <c r="L146" s="8">
        <f t="shared" si="11"/>
        <v>1202.68</v>
      </c>
      <c r="AC146" s="18"/>
    </row>
    <row r="147" spans="1:29" ht="24" customHeight="1" x14ac:dyDescent="0.4">
      <c r="A147" s="10">
        <v>143</v>
      </c>
      <c r="B147" s="148" t="s">
        <v>2382</v>
      </c>
      <c r="C147" s="5" t="s">
        <v>2683</v>
      </c>
      <c r="D147" s="150" t="s">
        <v>2684</v>
      </c>
      <c r="E147" s="32" t="s">
        <v>3924</v>
      </c>
      <c r="F147" s="33">
        <v>1425.24</v>
      </c>
      <c r="G147" s="144">
        <v>74</v>
      </c>
      <c r="H147" s="7">
        <v>4</v>
      </c>
      <c r="I147" s="8">
        <f t="shared" si="8"/>
        <v>296</v>
      </c>
      <c r="J147" s="8">
        <f t="shared" si="9"/>
        <v>20.720000000000002</v>
      </c>
      <c r="K147" s="8">
        <f t="shared" si="10"/>
        <v>316.72000000000003</v>
      </c>
      <c r="L147" s="8">
        <f t="shared" si="11"/>
        <v>1741.96</v>
      </c>
      <c r="AC147" s="18"/>
    </row>
    <row r="148" spans="1:29" ht="24" customHeight="1" x14ac:dyDescent="0.4">
      <c r="A148" s="10">
        <v>144</v>
      </c>
      <c r="B148" s="3" t="s">
        <v>2597</v>
      </c>
      <c r="C148" s="5" t="s">
        <v>2683</v>
      </c>
      <c r="D148" s="150" t="s">
        <v>2983</v>
      </c>
      <c r="E148" s="32" t="s">
        <v>3929</v>
      </c>
      <c r="F148" s="2">
        <v>517.88</v>
      </c>
      <c r="G148" s="144">
        <v>27</v>
      </c>
      <c r="H148" s="7">
        <v>4</v>
      </c>
      <c r="I148" s="8">
        <f t="shared" si="8"/>
        <v>108</v>
      </c>
      <c r="J148" s="8">
        <f t="shared" si="9"/>
        <v>7.5600000000000005</v>
      </c>
      <c r="K148" s="8">
        <f t="shared" si="10"/>
        <v>115.56</v>
      </c>
      <c r="L148" s="8">
        <f t="shared" si="11"/>
        <v>633.44000000000005</v>
      </c>
      <c r="AC148" s="18"/>
    </row>
    <row r="149" spans="1:29" ht="24" customHeight="1" x14ac:dyDescent="0.4">
      <c r="A149" s="10">
        <v>145</v>
      </c>
      <c r="B149" s="148" t="s">
        <v>2594</v>
      </c>
      <c r="C149" s="5" t="s">
        <v>2978</v>
      </c>
      <c r="D149" s="150" t="s">
        <v>2979</v>
      </c>
      <c r="E149" s="32" t="s">
        <v>3924</v>
      </c>
      <c r="F149" s="2">
        <v>440.84</v>
      </c>
      <c r="G149" s="144">
        <v>15</v>
      </c>
      <c r="H149" s="7">
        <v>4</v>
      </c>
      <c r="I149" s="8">
        <f t="shared" si="8"/>
        <v>60</v>
      </c>
      <c r="J149" s="8">
        <f t="shared" si="9"/>
        <v>4.2</v>
      </c>
      <c r="K149" s="8">
        <f t="shared" si="10"/>
        <v>64.2</v>
      </c>
      <c r="L149" s="8">
        <f t="shared" si="11"/>
        <v>505.03999999999996</v>
      </c>
      <c r="AC149" s="18"/>
    </row>
    <row r="150" spans="1:29" ht="24" customHeight="1" x14ac:dyDescent="0.4">
      <c r="A150" s="10">
        <v>146</v>
      </c>
      <c r="B150" s="148" t="s">
        <v>2595</v>
      </c>
      <c r="C150" s="5" t="s">
        <v>2980</v>
      </c>
      <c r="D150" s="150" t="s">
        <v>2981</v>
      </c>
      <c r="E150" s="32" t="s">
        <v>3924</v>
      </c>
      <c r="F150" s="2">
        <v>419.44</v>
      </c>
      <c r="G150" s="144">
        <v>17</v>
      </c>
      <c r="H150" s="7">
        <v>4</v>
      </c>
      <c r="I150" s="8">
        <f t="shared" si="8"/>
        <v>68</v>
      </c>
      <c r="J150" s="8">
        <f t="shared" si="9"/>
        <v>4.7600000000000007</v>
      </c>
      <c r="K150" s="8">
        <f t="shared" si="10"/>
        <v>72.760000000000005</v>
      </c>
      <c r="L150" s="8">
        <f t="shared" si="11"/>
        <v>492.2</v>
      </c>
      <c r="AC150" s="18"/>
    </row>
    <row r="151" spans="1:29" ht="24" customHeight="1" x14ac:dyDescent="0.4">
      <c r="A151" s="10">
        <v>147</v>
      </c>
      <c r="B151" s="148" t="s">
        <v>2596</v>
      </c>
      <c r="C151" s="5" t="s">
        <v>1664</v>
      </c>
      <c r="D151" s="150" t="s">
        <v>2982</v>
      </c>
      <c r="E151" s="32" t="s">
        <v>3924</v>
      </c>
      <c r="F151" s="2">
        <v>436.56</v>
      </c>
      <c r="G151" s="144">
        <v>16</v>
      </c>
      <c r="H151" s="7">
        <v>4</v>
      </c>
      <c r="I151" s="8">
        <f t="shared" si="8"/>
        <v>64</v>
      </c>
      <c r="J151" s="8">
        <f t="shared" si="9"/>
        <v>4.4800000000000004</v>
      </c>
      <c r="K151" s="8">
        <f t="shared" si="10"/>
        <v>68.48</v>
      </c>
      <c r="L151" s="8">
        <f t="shared" si="11"/>
        <v>505.04</v>
      </c>
      <c r="AC151" s="18"/>
    </row>
    <row r="152" spans="1:29" ht="24" customHeight="1" x14ac:dyDescent="0.4">
      <c r="A152" s="10">
        <v>148</v>
      </c>
      <c r="B152" s="148" t="s">
        <v>2602</v>
      </c>
      <c r="C152" s="5" t="s">
        <v>2992</v>
      </c>
      <c r="D152" s="150" t="s">
        <v>2993</v>
      </c>
      <c r="E152" s="32" t="s">
        <v>3934</v>
      </c>
      <c r="F152" s="2">
        <v>239.68</v>
      </c>
      <c r="G152" s="144">
        <v>5</v>
      </c>
      <c r="H152" s="7">
        <v>4</v>
      </c>
      <c r="I152" s="8">
        <f t="shared" si="8"/>
        <v>20</v>
      </c>
      <c r="J152" s="8">
        <f t="shared" si="9"/>
        <v>1.4000000000000001</v>
      </c>
      <c r="K152" s="8">
        <f t="shared" si="10"/>
        <v>21.4</v>
      </c>
      <c r="L152" s="8">
        <f t="shared" si="11"/>
        <v>261.08</v>
      </c>
      <c r="AC152" s="18"/>
    </row>
    <row r="153" spans="1:29" ht="24" customHeight="1" x14ac:dyDescent="0.4">
      <c r="A153" s="10">
        <v>149</v>
      </c>
      <c r="B153" s="148" t="s">
        <v>2598</v>
      </c>
      <c r="C153" s="5" t="s">
        <v>2984</v>
      </c>
      <c r="D153" s="150" t="s">
        <v>2985</v>
      </c>
      <c r="E153" s="32" t="s">
        <v>3927</v>
      </c>
      <c r="F153" s="2">
        <v>0</v>
      </c>
      <c r="G153" s="144">
        <v>3</v>
      </c>
      <c r="H153" s="7">
        <v>4</v>
      </c>
      <c r="I153" s="8">
        <f t="shared" si="8"/>
        <v>12</v>
      </c>
      <c r="J153" s="8">
        <f t="shared" si="9"/>
        <v>0.84000000000000008</v>
      </c>
      <c r="K153" s="8">
        <f t="shared" si="10"/>
        <v>12.84</v>
      </c>
      <c r="L153" s="8">
        <f t="shared" si="11"/>
        <v>12.84</v>
      </c>
      <c r="AC153" s="18"/>
    </row>
    <row r="154" spans="1:29" ht="24" customHeight="1" x14ac:dyDescent="0.4">
      <c r="A154" s="10">
        <v>150</v>
      </c>
      <c r="B154" s="148" t="s">
        <v>2605</v>
      </c>
      <c r="C154" s="5" t="s">
        <v>3114</v>
      </c>
      <c r="D154" s="150" t="s">
        <v>2997</v>
      </c>
      <c r="E154" s="32" t="s">
        <v>3935</v>
      </c>
      <c r="F154" s="2">
        <v>124.12</v>
      </c>
      <c r="G154" s="144">
        <v>9</v>
      </c>
      <c r="H154" s="7">
        <v>4</v>
      </c>
      <c r="I154" s="8">
        <f t="shared" si="8"/>
        <v>36</v>
      </c>
      <c r="J154" s="8">
        <f t="shared" si="9"/>
        <v>2.5200000000000005</v>
      </c>
      <c r="K154" s="8">
        <f t="shared" si="10"/>
        <v>38.520000000000003</v>
      </c>
      <c r="L154" s="8">
        <f t="shared" si="11"/>
        <v>162.64000000000001</v>
      </c>
      <c r="AC154" s="18"/>
    </row>
    <row r="155" spans="1:29" ht="24" customHeight="1" x14ac:dyDescent="0.4">
      <c r="A155" s="10">
        <v>151</v>
      </c>
      <c r="B155" s="3" t="s">
        <v>2599</v>
      </c>
      <c r="C155" s="5" t="s">
        <v>2986</v>
      </c>
      <c r="D155" s="150" t="s">
        <v>2987</v>
      </c>
      <c r="E155" s="32" t="s">
        <v>3927</v>
      </c>
      <c r="F155" s="2">
        <v>0</v>
      </c>
      <c r="G155" s="144">
        <v>84</v>
      </c>
      <c r="H155" s="7">
        <v>4</v>
      </c>
      <c r="I155" s="8">
        <f t="shared" si="8"/>
        <v>336</v>
      </c>
      <c r="J155" s="8">
        <f t="shared" si="9"/>
        <v>23.520000000000003</v>
      </c>
      <c r="K155" s="8">
        <f t="shared" si="10"/>
        <v>359.52</v>
      </c>
      <c r="L155" s="8">
        <f t="shared" si="11"/>
        <v>359.52</v>
      </c>
      <c r="AC155" s="18"/>
    </row>
    <row r="156" spans="1:29" ht="24" customHeight="1" x14ac:dyDescent="0.4">
      <c r="A156" s="10">
        <v>152</v>
      </c>
      <c r="B156" s="148" t="s">
        <v>2607</v>
      </c>
      <c r="C156" s="5" t="s">
        <v>2999</v>
      </c>
      <c r="D156" s="150" t="s">
        <v>3000</v>
      </c>
      <c r="E156" s="32" t="s">
        <v>3924</v>
      </c>
      <c r="F156" s="2">
        <v>5033.28</v>
      </c>
      <c r="G156" s="144">
        <v>202</v>
      </c>
      <c r="H156" s="7">
        <v>4</v>
      </c>
      <c r="I156" s="8">
        <f t="shared" si="8"/>
        <v>808</v>
      </c>
      <c r="J156" s="8">
        <f t="shared" si="9"/>
        <v>56.56</v>
      </c>
      <c r="K156" s="8">
        <f t="shared" si="10"/>
        <v>864.56</v>
      </c>
      <c r="L156" s="8">
        <f t="shared" si="11"/>
        <v>5897.84</v>
      </c>
      <c r="AC156" s="18"/>
    </row>
    <row r="157" spans="1:29" ht="24" customHeight="1" x14ac:dyDescent="0.4">
      <c r="A157" s="10">
        <v>153</v>
      </c>
      <c r="B157" s="148" t="s">
        <v>2610</v>
      </c>
      <c r="C157" s="5" t="s">
        <v>1854</v>
      </c>
      <c r="D157" s="150" t="s">
        <v>3003</v>
      </c>
      <c r="E157" s="32" t="s">
        <v>3930</v>
      </c>
      <c r="F157" s="2">
        <v>8.56</v>
      </c>
      <c r="G157" s="144">
        <v>3</v>
      </c>
      <c r="H157" s="7">
        <v>4</v>
      </c>
      <c r="I157" s="8">
        <f t="shared" si="8"/>
        <v>12</v>
      </c>
      <c r="J157" s="8">
        <f t="shared" si="9"/>
        <v>0.84000000000000008</v>
      </c>
      <c r="K157" s="8">
        <f t="shared" si="10"/>
        <v>12.84</v>
      </c>
      <c r="L157" s="8">
        <f t="shared" si="11"/>
        <v>21.4</v>
      </c>
      <c r="AC157" s="18"/>
    </row>
    <row r="158" spans="1:29" ht="24" customHeight="1" x14ac:dyDescent="0.4">
      <c r="A158" s="10">
        <v>154</v>
      </c>
      <c r="B158" s="148" t="s">
        <v>2601</v>
      </c>
      <c r="C158" s="5" t="s">
        <v>2990</v>
      </c>
      <c r="D158" s="150" t="s">
        <v>2991</v>
      </c>
      <c r="E158" s="32" t="s">
        <v>3924</v>
      </c>
      <c r="F158" s="2">
        <v>269.64</v>
      </c>
      <c r="G158" s="144">
        <v>5</v>
      </c>
      <c r="H158" s="7">
        <v>4</v>
      </c>
      <c r="I158" s="8">
        <f t="shared" si="8"/>
        <v>20</v>
      </c>
      <c r="J158" s="8">
        <f t="shared" si="9"/>
        <v>1.4000000000000001</v>
      </c>
      <c r="K158" s="8">
        <f t="shared" si="10"/>
        <v>21.4</v>
      </c>
      <c r="L158" s="8">
        <f t="shared" si="11"/>
        <v>291.03999999999996</v>
      </c>
      <c r="AC158" s="18"/>
    </row>
    <row r="159" spans="1:29" ht="24" customHeight="1" x14ac:dyDescent="0.4">
      <c r="A159" s="10">
        <v>155</v>
      </c>
      <c r="B159" s="148" t="s">
        <v>2615</v>
      </c>
      <c r="C159" s="5" t="s">
        <v>3011</v>
      </c>
      <c r="D159" s="150" t="s">
        <v>3012</v>
      </c>
      <c r="E159" s="32" t="s">
        <v>3927</v>
      </c>
      <c r="F159" s="2">
        <v>0</v>
      </c>
      <c r="G159" s="144">
        <v>32</v>
      </c>
      <c r="H159" s="7">
        <v>4</v>
      </c>
      <c r="I159" s="8">
        <f t="shared" si="8"/>
        <v>128</v>
      </c>
      <c r="J159" s="8">
        <f t="shared" si="9"/>
        <v>8.9600000000000009</v>
      </c>
      <c r="K159" s="8">
        <f t="shared" si="10"/>
        <v>136.96</v>
      </c>
      <c r="L159" s="8">
        <f t="shared" si="11"/>
        <v>136.96</v>
      </c>
      <c r="AC159" s="18"/>
    </row>
    <row r="160" spans="1:29" ht="24" customHeight="1" x14ac:dyDescent="0.4">
      <c r="A160" s="10">
        <v>156</v>
      </c>
      <c r="B160" s="148" t="s">
        <v>2616</v>
      </c>
      <c r="C160" s="5" t="s">
        <v>1863</v>
      </c>
      <c r="D160" s="150" t="s">
        <v>3013</v>
      </c>
      <c r="E160" s="32" t="s">
        <v>3930</v>
      </c>
      <c r="F160" s="2">
        <v>582.08000000000004</v>
      </c>
      <c r="G160" s="144">
        <v>128</v>
      </c>
      <c r="H160" s="7">
        <v>4</v>
      </c>
      <c r="I160" s="8">
        <f t="shared" si="8"/>
        <v>512</v>
      </c>
      <c r="J160" s="8">
        <f t="shared" si="9"/>
        <v>35.840000000000003</v>
      </c>
      <c r="K160" s="8">
        <f t="shared" si="10"/>
        <v>547.84</v>
      </c>
      <c r="L160" s="8">
        <f t="shared" si="11"/>
        <v>1129.92</v>
      </c>
      <c r="AC160" s="18"/>
    </row>
    <row r="161" spans="1:29" ht="24" customHeight="1" x14ac:dyDescent="0.4">
      <c r="A161" s="10">
        <v>157</v>
      </c>
      <c r="B161" s="148" t="s">
        <v>2612</v>
      </c>
      <c r="C161" s="5" t="s">
        <v>3006</v>
      </c>
      <c r="D161" s="150" t="s">
        <v>3007</v>
      </c>
      <c r="E161" s="32" t="s">
        <v>3930</v>
      </c>
      <c r="F161" s="2">
        <v>222.56</v>
      </c>
      <c r="G161" s="144">
        <v>66</v>
      </c>
      <c r="H161" s="7">
        <v>4</v>
      </c>
      <c r="I161" s="8">
        <f t="shared" si="8"/>
        <v>264</v>
      </c>
      <c r="J161" s="8">
        <f t="shared" si="9"/>
        <v>18.48</v>
      </c>
      <c r="K161" s="8">
        <f t="shared" si="10"/>
        <v>282.48</v>
      </c>
      <c r="L161" s="8">
        <f t="shared" si="11"/>
        <v>505.04</v>
      </c>
      <c r="AC161" s="18"/>
    </row>
    <row r="162" spans="1:29" ht="24" customHeight="1" x14ac:dyDescent="0.4">
      <c r="A162" s="10">
        <v>158</v>
      </c>
      <c r="B162" s="148" t="s">
        <v>2617</v>
      </c>
      <c r="C162" s="5" t="s">
        <v>1874</v>
      </c>
      <c r="D162" s="150" t="s">
        <v>3014</v>
      </c>
      <c r="E162" s="32" t="s">
        <v>3924</v>
      </c>
      <c r="F162" s="2">
        <v>398.04</v>
      </c>
      <c r="G162" s="144">
        <v>8</v>
      </c>
      <c r="H162" s="7">
        <v>4</v>
      </c>
      <c r="I162" s="8">
        <f t="shared" si="8"/>
        <v>32</v>
      </c>
      <c r="J162" s="8">
        <f t="shared" si="9"/>
        <v>2.2400000000000002</v>
      </c>
      <c r="K162" s="8">
        <f t="shared" si="10"/>
        <v>34.24</v>
      </c>
      <c r="L162" s="8">
        <f t="shared" si="11"/>
        <v>432.28000000000003</v>
      </c>
      <c r="AC162" s="18"/>
    </row>
    <row r="163" spans="1:29" ht="24" customHeight="1" x14ac:dyDescent="0.4">
      <c r="A163" s="10">
        <v>159</v>
      </c>
      <c r="B163" s="148" t="s">
        <v>2611</v>
      </c>
      <c r="C163" s="5" t="s">
        <v>3004</v>
      </c>
      <c r="D163" s="150" t="s">
        <v>3005</v>
      </c>
      <c r="E163" s="32" t="s">
        <v>3927</v>
      </c>
      <c r="F163" s="2">
        <v>0</v>
      </c>
      <c r="G163" s="144">
        <v>13</v>
      </c>
      <c r="H163" s="7">
        <v>4</v>
      </c>
      <c r="I163" s="8">
        <f t="shared" si="8"/>
        <v>52</v>
      </c>
      <c r="J163" s="8">
        <f t="shared" si="9"/>
        <v>3.6400000000000006</v>
      </c>
      <c r="K163" s="8">
        <f t="shared" si="10"/>
        <v>55.64</v>
      </c>
      <c r="L163" s="8">
        <f t="shared" si="11"/>
        <v>55.64</v>
      </c>
      <c r="AC163" s="18"/>
    </row>
    <row r="164" spans="1:29" ht="24" customHeight="1" x14ac:dyDescent="0.4">
      <c r="A164" s="10">
        <v>160</v>
      </c>
      <c r="B164" s="148" t="s">
        <v>2613</v>
      </c>
      <c r="C164" s="5" t="s">
        <v>3788</v>
      </c>
      <c r="D164" s="150" t="s">
        <v>3008</v>
      </c>
      <c r="E164" s="32" t="s">
        <v>3936</v>
      </c>
      <c r="F164" s="2">
        <v>410.88</v>
      </c>
      <c r="G164" s="144">
        <v>22</v>
      </c>
      <c r="H164" s="7">
        <v>4</v>
      </c>
      <c r="I164" s="8">
        <f t="shared" si="8"/>
        <v>88</v>
      </c>
      <c r="J164" s="8">
        <f t="shared" si="9"/>
        <v>6.16</v>
      </c>
      <c r="K164" s="8">
        <f t="shared" si="10"/>
        <v>94.16</v>
      </c>
      <c r="L164" s="8">
        <f t="shared" si="11"/>
        <v>505.03999999999996</v>
      </c>
      <c r="AC164" s="18"/>
    </row>
    <row r="165" spans="1:29" ht="24" customHeight="1" x14ac:dyDescent="0.4">
      <c r="A165" s="172">
        <v>161</v>
      </c>
      <c r="B165" s="148" t="s">
        <v>3789</v>
      </c>
      <c r="C165" s="5" t="s">
        <v>1874</v>
      </c>
      <c r="D165" s="150" t="s">
        <v>3790</v>
      </c>
      <c r="E165" s="32" t="s">
        <v>18</v>
      </c>
      <c r="F165" s="2">
        <v>0</v>
      </c>
      <c r="G165" s="144">
        <v>0</v>
      </c>
      <c r="H165" s="7">
        <v>4</v>
      </c>
      <c r="I165" s="8">
        <f t="shared" si="8"/>
        <v>0</v>
      </c>
      <c r="J165" s="8">
        <f t="shared" si="9"/>
        <v>0</v>
      </c>
      <c r="K165" s="8">
        <f t="shared" si="10"/>
        <v>0</v>
      </c>
      <c r="L165" s="8">
        <f t="shared" si="11"/>
        <v>0</v>
      </c>
      <c r="AC165" s="18"/>
    </row>
    <row r="166" spans="1:29" ht="24" customHeight="1" x14ac:dyDescent="0.4">
      <c r="A166" s="10">
        <v>162</v>
      </c>
      <c r="B166" s="148" t="s">
        <v>2614</v>
      </c>
      <c r="C166" s="5" t="s">
        <v>3009</v>
      </c>
      <c r="D166" s="150" t="s">
        <v>3010</v>
      </c>
      <c r="E166" s="32" t="s">
        <v>3927</v>
      </c>
      <c r="F166" s="2">
        <v>0</v>
      </c>
      <c r="G166" s="144">
        <v>1</v>
      </c>
      <c r="H166" s="7">
        <v>4</v>
      </c>
      <c r="I166" s="8">
        <f t="shared" si="8"/>
        <v>4</v>
      </c>
      <c r="J166" s="8">
        <f t="shared" si="9"/>
        <v>0.28000000000000003</v>
      </c>
      <c r="K166" s="8">
        <f t="shared" si="10"/>
        <v>4.28</v>
      </c>
      <c r="L166" s="8">
        <f t="shared" si="11"/>
        <v>4.28</v>
      </c>
      <c r="AC166" s="18"/>
    </row>
    <row r="167" spans="1:29" ht="24" customHeight="1" x14ac:dyDescent="0.4">
      <c r="A167" s="10">
        <v>163</v>
      </c>
      <c r="B167" s="148" t="s">
        <v>2391</v>
      </c>
      <c r="C167" s="5" t="s">
        <v>2700</v>
      </c>
      <c r="D167" s="150" t="s">
        <v>2701</v>
      </c>
      <c r="E167" s="32" t="s">
        <v>3924</v>
      </c>
      <c r="F167" s="2">
        <v>573.52</v>
      </c>
      <c r="G167" s="144">
        <v>18</v>
      </c>
      <c r="H167" s="7">
        <v>4</v>
      </c>
      <c r="I167" s="8">
        <f t="shared" si="8"/>
        <v>72</v>
      </c>
      <c r="J167" s="8">
        <f t="shared" si="9"/>
        <v>5.0400000000000009</v>
      </c>
      <c r="K167" s="8">
        <f t="shared" si="10"/>
        <v>77.040000000000006</v>
      </c>
      <c r="L167" s="8">
        <f t="shared" si="11"/>
        <v>650.55999999999995</v>
      </c>
      <c r="AC167" s="18"/>
    </row>
    <row r="168" spans="1:29" ht="24" customHeight="1" x14ac:dyDescent="0.4">
      <c r="A168" s="10">
        <v>164</v>
      </c>
      <c r="B168" s="148" t="s">
        <v>2390</v>
      </c>
      <c r="C168" s="5" t="s">
        <v>2698</v>
      </c>
      <c r="D168" s="150" t="s">
        <v>2699</v>
      </c>
      <c r="E168" s="32" t="s">
        <v>3924</v>
      </c>
      <c r="F168" s="2">
        <v>3458.24</v>
      </c>
      <c r="G168" s="144">
        <v>43</v>
      </c>
      <c r="H168" s="7">
        <v>4</v>
      </c>
      <c r="I168" s="8">
        <f t="shared" si="8"/>
        <v>172</v>
      </c>
      <c r="J168" s="8">
        <f t="shared" si="9"/>
        <v>12.040000000000001</v>
      </c>
      <c r="K168" s="8">
        <f t="shared" si="10"/>
        <v>184.04</v>
      </c>
      <c r="L168" s="8">
        <f t="shared" si="11"/>
        <v>3642.2799999999997</v>
      </c>
      <c r="AC168" s="18"/>
    </row>
    <row r="169" spans="1:29" ht="24" customHeight="1" x14ac:dyDescent="0.4">
      <c r="A169" s="10">
        <v>165</v>
      </c>
      <c r="B169" s="148" t="s">
        <v>2414</v>
      </c>
      <c r="C169" s="5" t="s">
        <v>2734</v>
      </c>
      <c r="D169" s="150" t="s">
        <v>2735</v>
      </c>
      <c r="E169" s="32" t="s">
        <v>3924</v>
      </c>
      <c r="F169" s="2">
        <v>175.48</v>
      </c>
      <c r="G169" s="144">
        <v>4</v>
      </c>
      <c r="H169" s="7">
        <v>4</v>
      </c>
      <c r="I169" s="8">
        <f t="shared" si="8"/>
        <v>16</v>
      </c>
      <c r="J169" s="8">
        <f t="shared" si="9"/>
        <v>1.1200000000000001</v>
      </c>
      <c r="K169" s="8">
        <f t="shared" si="10"/>
        <v>17.12</v>
      </c>
      <c r="L169" s="8">
        <f t="shared" si="11"/>
        <v>192.6</v>
      </c>
      <c r="AC169" s="18"/>
    </row>
    <row r="170" spans="1:29" ht="24" customHeight="1" x14ac:dyDescent="0.4">
      <c r="A170" s="10">
        <v>166</v>
      </c>
      <c r="B170" s="148" t="s">
        <v>2411</v>
      </c>
      <c r="C170" s="5" t="s">
        <v>3791</v>
      </c>
      <c r="D170" s="150" t="s">
        <v>2731</v>
      </c>
      <c r="E170" s="32" t="s">
        <v>3929</v>
      </c>
      <c r="F170" s="2">
        <v>243.96</v>
      </c>
      <c r="G170" s="144">
        <v>11</v>
      </c>
      <c r="H170" s="7">
        <v>4</v>
      </c>
      <c r="I170" s="8">
        <f t="shared" si="8"/>
        <v>44</v>
      </c>
      <c r="J170" s="8">
        <f t="shared" si="9"/>
        <v>3.08</v>
      </c>
      <c r="K170" s="8">
        <f t="shared" si="10"/>
        <v>47.08</v>
      </c>
      <c r="L170" s="8">
        <f t="shared" si="11"/>
        <v>291.04000000000002</v>
      </c>
      <c r="AC170" s="18"/>
    </row>
    <row r="171" spans="1:29" ht="24" customHeight="1" x14ac:dyDescent="0.4">
      <c r="A171" s="10">
        <v>167</v>
      </c>
      <c r="B171" s="148" t="s">
        <v>2408</v>
      </c>
      <c r="C171" s="5" t="s">
        <v>637</v>
      </c>
      <c r="D171" s="150" t="s">
        <v>2729</v>
      </c>
      <c r="E171" s="32" t="s">
        <v>3924</v>
      </c>
      <c r="F171" s="2">
        <v>38.520000000000003</v>
      </c>
      <c r="G171" s="144">
        <v>3</v>
      </c>
      <c r="H171" s="7">
        <v>4</v>
      </c>
      <c r="I171" s="8">
        <f t="shared" si="8"/>
        <v>12</v>
      </c>
      <c r="J171" s="8">
        <f t="shared" si="9"/>
        <v>0.84000000000000008</v>
      </c>
      <c r="K171" s="8">
        <f t="shared" si="10"/>
        <v>12.84</v>
      </c>
      <c r="L171" s="8">
        <f t="shared" si="11"/>
        <v>51.36</v>
      </c>
      <c r="AC171" s="18"/>
    </row>
    <row r="172" spans="1:29" ht="24" customHeight="1" x14ac:dyDescent="0.4">
      <c r="A172" s="10">
        <v>168</v>
      </c>
      <c r="B172" s="148" t="s">
        <v>2406</v>
      </c>
      <c r="C172" s="5" t="s">
        <v>2725</v>
      </c>
      <c r="D172" s="150" t="s">
        <v>2726</v>
      </c>
      <c r="E172" s="32" t="s">
        <v>3930</v>
      </c>
      <c r="F172" s="2">
        <v>89.88</v>
      </c>
      <c r="G172" s="144">
        <v>25</v>
      </c>
      <c r="H172" s="7">
        <v>4</v>
      </c>
      <c r="I172" s="8">
        <f t="shared" si="8"/>
        <v>100</v>
      </c>
      <c r="J172" s="8">
        <f t="shared" si="9"/>
        <v>7.0000000000000009</v>
      </c>
      <c r="K172" s="8">
        <f t="shared" si="10"/>
        <v>107</v>
      </c>
      <c r="L172" s="8">
        <f t="shared" si="11"/>
        <v>196.88</v>
      </c>
      <c r="AC172" s="18"/>
    </row>
    <row r="173" spans="1:29" ht="24" customHeight="1" x14ac:dyDescent="0.4">
      <c r="A173" s="10">
        <v>169</v>
      </c>
      <c r="B173" s="148" t="s">
        <v>2404</v>
      </c>
      <c r="C173" s="5" t="s">
        <v>837</v>
      </c>
      <c r="D173" s="150" t="s">
        <v>2723</v>
      </c>
      <c r="E173" s="32" t="s">
        <v>3924</v>
      </c>
      <c r="F173" s="2">
        <v>770.4</v>
      </c>
      <c r="G173" s="144">
        <v>26</v>
      </c>
      <c r="H173" s="7">
        <v>4</v>
      </c>
      <c r="I173" s="8">
        <f t="shared" si="8"/>
        <v>104</v>
      </c>
      <c r="J173" s="8">
        <f t="shared" si="9"/>
        <v>7.2800000000000011</v>
      </c>
      <c r="K173" s="8">
        <f t="shared" si="10"/>
        <v>111.28</v>
      </c>
      <c r="L173" s="8">
        <f t="shared" si="11"/>
        <v>881.68</v>
      </c>
      <c r="AC173" s="18"/>
    </row>
    <row r="174" spans="1:29" ht="24" customHeight="1" x14ac:dyDescent="0.4">
      <c r="A174" s="10">
        <v>170</v>
      </c>
      <c r="B174" s="148" t="s">
        <v>2402</v>
      </c>
      <c r="C174" s="5" t="s">
        <v>2720</v>
      </c>
      <c r="D174" s="150" t="s">
        <v>2721</v>
      </c>
      <c r="E174" s="32" t="s">
        <v>3924</v>
      </c>
      <c r="F174" s="2">
        <v>522.16</v>
      </c>
      <c r="G174" s="144">
        <v>11</v>
      </c>
      <c r="H174" s="7">
        <v>4</v>
      </c>
      <c r="I174" s="8">
        <f t="shared" si="8"/>
        <v>44</v>
      </c>
      <c r="J174" s="8">
        <f t="shared" si="9"/>
        <v>3.08</v>
      </c>
      <c r="K174" s="8">
        <f t="shared" si="10"/>
        <v>47.08</v>
      </c>
      <c r="L174" s="8">
        <f t="shared" si="11"/>
        <v>569.24</v>
      </c>
      <c r="AC174" s="18"/>
    </row>
    <row r="175" spans="1:29" ht="24" customHeight="1" x14ac:dyDescent="0.4">
      <c r="A175" s="10">
        <v>171</v>
      </c>
      <c r="B175" s="3" t="s">
        <v>2403</v>
      </c>
      <c r="C175" s="5" t="s">
        <v>3792</v>
      </c>
      <c r="D175" s="150" t="s">
        <v>2722</v>
      </c>
      <c r="E175" s="32" t="s">
        <v>3924</v>
      </c>
      <c r="F175" s="2">
        <v>59.92</v>
      </c>
      <c r="G175" s="144">
        <v>4</v>
      </c>
      <c r="H175" s="7">
        <v>4</v>
      </c>
      <c r="I175" s="8">
        <f t="shared" si="8"/>
        <v>16</v>
      </c>
      <c r="J175" s="8">
        <f t="shared" si="9"/>
        <v>1.1200000000000001</v>
      </c>
      <c r="K175" s="8">
        <f t="shared" si="10"/>
        <v>17.12</v>
      </c>
      <c r="L175" s="8">
        <f t="shared" si="11"/>
        <v>77.040000000000006</v>
      </c>
      <c r="AC175" s="18"/>
    </row>
    <row r="176" spans="1:29" ht="24" customHeight="1" x14ac:dyDescent="0.4">
      <c r="A176" s="10">
        <v>172</v>
      </c>
      <c r="B176" s="148" t="s">
        <v>2405</v>
      </c>
      <c r="C176" s="5" t="s">
        <v>542</v>
      </c>
      <c r="D176" s="150" t="s">
        <v>2724</v>
      </c>
      <c r="E176" s="32" t="s">
        <v>3924</v>
      </c>
      <c r="F176" s="2">
        <v>1797.6</v>
      </c>
      <c r="G176" s="144">
        <v>66</v>
      </c>
      <c r="H176" s="7">
        <v>4</v>
      </c>
      <c r="I176" s="8">
        <f t="shared" si="8"/>
        <v>264</v>
      </c>
      <c r="J176" s="8">
        <f t="shared" si="9"/>
        <v>18.48</v>
      </c>
      <c r="K176" s="8">
        <f t="shared" si="10"/>
        <v>282.48</v>
      </c>
      <c r="L176" s="8">
        <f t="shared" si="11"/>
        <v>2080.08</v>
      </c>
      <c r="AC176" s="18"/>
    </row>
    <row r="177" spans="1:29" ht="24" customHeight="1" x14ac:dyDescent="0.4">
      <c r="A177" s="10">
        <v>173</v>
      </c>
      <c r="B177" s="148" t="s">
        <v>2407</v>
      </c>
      <c r="C177" s="5" t="s">
        <v>2727</v>
      </c>
      <c r="D177" s="150" t="s">
        <v>2728</v>
      </c>
      <c r="E177" s="32" t="s">
        <v>3924</v>
      </c>
      <c r="F177" s="2">
        <v>1241.2</v>
      </c>
      <c r="G177" s="144">
        <v>42</v>
      </c>
      <c r="H177" s="7">
        <v>4</v>
      </c>
      <c r="I177" s="8">
        <f t="shared" si="8"/>
        <v>168</v>
      </c>
      <c r="J177" s="8">
        <f t="shared" si="9"/>
        <v>11.760000000000002</v>
      </c>
      <c r="K177" s="8">
        <f t="shared" si="10"/>
        <v>179.76</v>
      </c>
      <c r="L177" s="8">
        <f t="shared" si="11"/>
        <v>1420.96</v>
      </c>
      <c r="AC177" s="18"/>
    </row>
    <row r="178" spans="1:29" ht="24" customHeight="1" x14ac:dyDescent="0.4">
      <c r="A178" s="10">
        <v>174</v>
      </c>
      <c r="B178" s="3" t="s">
        <v>2401</v>
      </c>
      <c r="C178" s="5" t="s">
        <v>2718</v>
      </c>
      <c r="D178" s="150" t="s">
        <v>2719</v>
      </c>
      <c r="E178" s="32" t="s">
        <v>3930</v>
      </c>
      <c r="F178" s="2">
        <v>51.36</v>
      </c>
      <c r="G178" s="144">
        <v>20</v>
      </c>
      <c r="H178" s="7">
        <v>4</v>
      </c>
      <c r="I178" s="8">
        <f t="shared" si="8"/>
        <v>80</v>
      </c>
      <c r="J178" s="8">
        <f t="shared" si="9"/>
        <v>5.6000000000000005</v>
      </c>
      <c r="K178" s="8">
        <f t="shared" si="10"/>
        <v>85.6</v>
      </c>
      <c r="L178" s="8">
        <f t="shared" si="11"/>
        <v>136.95999999999998</v>
      </c>
      <c r="AC178" s="18"/>
    </row>
    <row r="179" spans="1:29" ht="24" customHeight="1" x14ac:dyDescent="0.4">
      <c r="A179" s="10">
        <v>175</v>
      </c>
      <c r="B179" s="148" t="s">
        <v>2394</v>
      </c>
      <c r="C179" s="5" t="s">
        <v>1580</v>
      </c>
      <c r="D179" s="150" t="s">
        <v>2706</v>
      </c>
      <c r="E179" s="32" t="s">
        <v>3927</v>
      </c>
      <c r="F179" s="2">
        <v>0</v>
      </c>
      <c r="G179" s="144">
        <v>36</v>
      </c>
      <c r="H179" s="7">
        <v>4</v>
      </c>
      <c r="I179" s="8">
        <f t="shared" si="8"/>
        <v>144</v>
      </c>
      <c r="J179" s="8">
        <f t="shared" si="9"/>
        <v>10.080000000000002</v>
      </c>
      <c r="K179" s="8">
        <f t="shared" si="10"/>
        <v>154.08000000000001</v>
      </c>
      <c r="L179" s="8">
        <f t="shared" si="11"/>
        <v>154.08000000000001</v>
      </c>
      <c r="AC179" s="18"/>
    </row>
    <row r="180" spans="1:29" ht="24" customHeight="1" x14ac:dyDescent="0.4">
      <c r="A180" s="172">
        <v>176</v>
      </c>
      <c r="B180" s="148" t="s">
        <v>3793</v>
      </c>
      <c r="C180" s="5" t="s">
        <v>534</v>
      </c>
      <c r="D180" s="150" t="s">
        <v>3794</v>
      </c>
      <c r="E180" s="32"/>
      <c r="F180" s="2">
        <v>0</v>
      </c>
      <c r="G180" s="144">
        <v>0</v>
      </c>
      <c r="H180" s="7">
        <v>4</v>
      </c>
      <c r="I180" s="8">
        <f t="shared" si="8"/>
        <v>0</v>
      </c>
      <c r="J180" s="8">
        <f t="shared" si="9"/>
        <v>0</v>
      </c>
      <c r="K180" s="8">
        <f t="shared" si="10"/>
        <v>0</v>
      </c>
      <c r="L180" s="8">
        <f t="shared" si="11"/>
        <v>0</v>
      </c>
      <c r="AC180" s="18"/>
    </row>
    <row r="181" spans="1:29" ht="24" customHeight="1" x14ac:dyDescent="0.4">
      <c r="A181" s="172">
        <v>177</v>
      </c>
      <c r="B181" s="148" t="s">
        <v>3795</v>
      </c>
      <c r="C181" s="5" t="s">
        <v>534</v>
      </c>
      <c r="D181" s="150" t="s">
        <v>3796</v>
      </c>
      <c r="E181" s="32"/>
      <c r="F181" s="2">
        <v>0</v>
      </c>
      <c r="G181" s="144">
        <v>0</v>
      </c>
      <c r="H181" s="7">
        <v>4</v>
      </c>
      <c r="I181" s="8">
        <f t="shared" si="8"/>
        <v>0</v>
      </c>
      <c r="J181" s="8">
        <f t="shared" si="9"/>
        <v>0</v>
      </c>
      <c r="K181" s="8">
        <f t="shared" si="10"/>
        <v>0</v>
      </c>
      <c r="L181" s="8">
        <f t="shared" si="11"/>
        <v>0</v>
      </c>
      <c r="AC181" s="18"/>
    </row>
    <row r="182" spans="1:29" ht="24" customHeight="1" x14ac:dyDescent="0.4">
      <c r="A182" s="10">
        <v>178</v>
      </c>
      <c r="B182" s="148" t="s">
        <v>2393</v>
      </c>
      <c r="C182" s="5" t="s">
        <v>2704</v>
      </c>
      <c r="D182" s="150" t="s">
        <v>2705</v>
      </c>
      <c r="E182" s="3" t="s">
        <v>3927</v>
      </c>
      <c r="F182" s="2">
        <v>0</v>
      </c>
      <c r="G182" s="144">
        <v>21</v>
      </c>
      <c r="H182" s="7">
        <v>4</v>
      </c>
      <c r="I182" s="8">
        <f t="shared" si="8"/>
        <v>84</v>
      </c>
      <c r="J182" s="8">
        <f t="shared" si="9"/>
        <v>5.8800000000000008</v>
      </c>
      <c r="K182" s="8">
        <f t="shared" si="10"/>
        <v>89.88</v>
      </c>
      <c r="L182" s="8">
        <f t="shared" si="11"/>
        <v>89.88</v>
      </c>
      <c r="AC182" s="18"/>
    </row>
    <row r="183" spans="1:29" ht="24" customHeight="1" x14ac:dyDescent="0.4">
      <c r="A183" s="10">
        <v>179</v>
      </c>
      <c r="B183" s="148" t="s">
        <v>2649</v>
      </c>
      <c r="C183" s="5" t="s">
        <v>3062</v>
      </c>
      <c r="D183" s="150" t="s">
        <v>2357</v>
      </c>
      <c r="E183" s="32" t="s">
        <v>3927</v>
      </c>
      <c r="F183" s="2">
        <v>0</v>
      </c>
      <c r="G183" s="144">
        <v>49</v>
      </c>
      <c r="H183" s="7">
        <v>4</v>
      </c>
      <c r="I183" s="8">
        <f t="shared" si="8"/>
        <v>196</v>
      </c>
      <c r="J183" s="8">
        <f t="shared" si="9"/>
        <v>13.72</v>
      </c>
      <c r="K183" s="8">
        <f t="shared" si="10"/>
        <v>209.72</v>
      </c>
      <c r="L183" s="8">
        <f t="shared" si="11"/>
        <v>209.72</v>
      </c>
      <c r="AC183" s="18"/>
    </row>
    <row r="184" spans="1:29" ht="24" customHeight="1" x14ac:dyDescent="0.4">
      <c r="A184" s="10">
        <v>180</v>
      </c>
      <c r="B184" s="148" t="s">
        <v>2399</v>
      </c>
      <c r="C184" s="5" t="s">
        <v>2714</v>
      </c>
      <c r="D184" s="150" t="s">
        <v>2715</v>
      </c>
      <c r="E184" s="32" t="s">
        <v>3924</v>
      </c>
      <c r="F184" s="2">
        <v>22345.88</v>
      </c>
      <c r="G184" s="144">
        <v>707</v>
      </c>
      <c r="H184" s="7">
        <v>4</v>
      </c>
      <c r="I184" s="8">
        <f t="shared" si="8"/>
        <v>2828</v>
      </c>
      <c r="J184" s="8">
        <f t="shared" si="9"/>
        <v>197.96</v>
      </c>
      <c r="K184" s="8">
        <f t="shared" si="10"/>
        <v>3025.96</v>
      </c>
      <c r="L184" s="8">
        <f t="shared" si="11"/>
        <v>25371.84</v>
      </c>
      <c r="AC184" s="18"/>
    </row>
    <row r="185" spans="1:29" ht="24" customHeight="1" x14ac:dyDescent="0.4">
      <c r="A185" s="10">
        <v>181</v>
      </c>
      <c r="B185" s="148" t="s">
        <v>2472</v>
      </c>
      <c r="C185" s="5" t="s">
        <v>2714</v>
      </c>
      <c r="D185" s="150" t="s">
        <v>2819</v>
      </c>
      <c r="E185" s="32" t="s">
        <v>3924</v>
      </c>
      <c r="F185" s="2">
        <v>162.63999999999999</v>
      </c>
      <c r="G185" s="144">
        <v>4</v>
      </c>
      <c r="H185" s="7">
        <v>4</v>
      </c>
      <c r="I185" s="8">
        <f t="shared" si="8"/>
        <v>16</v>
      </c>
      <c r="J185" s="8">
        <f t="shared" si="9"/>
        <v>1.1200000000000001</v>
      </c>
      <c r="K185" s="8">
        <f t="shared" si="10"/>
        <v>17.12</v>
      </c>
      <c r="L185" s="8">
        <f t="shared" si="11"/>
        <v>179.76</v>
      </c>
      <c r="AC185" s="18"/>
    </row>
    <row r="186" spans="1:29" ht="24" customHeight="1" x14ac:dyDescent="0.4">
      <c r="A186" s="10">
        <v>182</v>
      </c>
      <c r="B186" s="148" t="s">
        <v>2469</v>
      </c>
      <c r="C186" s="5" t="s">
        <v>3797</v>
      </c>
      <c r="D186" s="150" t="s">
        <v>2815</v>
      </c>
      <c r="E186" s="32" t="s">
        <v>3927</v>
      </c>
      <c r="F186" s="2">
        <v>0</v>
      </c>
      <c r="G186" s="144">
        <v>10</v>
      </c>
      <c r="H186" s="7">
        <v>4</v>
      </c>
      <c r="I186" s="8">
        <f t="shared" si="8"/>
        <v>40</v>
      </c>
      <c r="J186" s="8">
        <f t="shared" si="9"/>
        <v>2.8000000000000003</v>
      </c>
      <c r="K186" s="8">
        <f t="shared" si="10"/>
        <v>42.8</v>
      </c>
      <c r="L186" s="8">
        <f t="shared" si="11"/>
        <v>42.8</v>
      </c>
      <c r="AC186" s="18"/>
    </row>
    <row r="187" spans="1:29" ht="24" customHeight="1" x14ac:dyDescent="0.4">
      <c r="A187" s="10">
        <v>183</v>
      </c>
      <c r="B187" s="148" t="s">
        <v>2473</v>
      </c>
      <c r="C187" s="5" t="s">
        <v>974</v>
      </c>
      <c r="D187" s="150" t="s">
        <v>2820</v>
      </c>
      <c r="E187" s="32" t="s">
        <v>3924</v>
      </c>
      <c r="F187" s="2">
        <v>393.76</v>
      </c>
      <c r="G187" s="144">
        <v>12</v>
      </c>
      <c r="H187" s="7">
        <v>4</v>
      </c>
      <c r="I187" s="8">
        <f t="shared" si="8"/>
        <v>48</v>
      </c>
      <c r="J187" s="8">
        <f t="shared" si="9"/>
        <v>3.3600000000000003</v>
      </c>
      <c r="K187" s="8">
        <f t="shared" si="10"/>
        <v>51.36</v>
      </c>
      <c r="L187" s="8">
        <f t="shared" si="11"/>
        <v>445.12</v>
      </c>
      <c r="AC187" s="18"/>
    </row>
    <row r="188" spans="1:29" ht="24" customHeight="1" x14ac:dyDescent="0.4">
      <c r="A188" s="10">
        <v>184</v>
      </c>
      <c r="B188" s="4" t="s">
        <v>2474</v>
      </c>
      <c r="C188" s="5" t="s">
        <v>3798</v>
      </c>
      <c r="D188" s="150" t="s">
        <v>2821</v>
      </c>
      <c r="E188" s="32" t="s">
        <v>3924</v>
      </c>
      <c r="F188" s="2">
        <v>723.32</v>
      </c>
      <c r="G188" s="144">
        <v>33</v>
      </c>
      <c r="H188" s="7">
        <v>4</v>
      </c>
      <c r="I188" s="8">
        <f t="shared" si="8"/>
        <v>132</v>
      </c>
      <c r="J188" s="8">
        <f t="shared" si="9"/>
        <v>9.24</v>
      </c>
      <c r="K188" s="8">
        <f t="shared" si="10"/>
        <v>141.24</v>
      </c>
      <c r="L188" s="8">
        <f t="shared" si="11"/>
        <v>864.56000000000006</v>
      </c>
      <c r="AC188" s="18"/>
    </row>
    <row r="189" spans="1:29" ht="24" customHeight="1" x14ac:dyDescent="0.4">
      <c r="A189" s="10">
        <v>185</v>
      </c>
      <c r="B189" s="4" t="s">
        <v>2387</v>
      </c>
      <c r="C189" s="5" t="s">
        <v>2692</v>
      </c>
      <c r="D189" s="150" t="s">
        <v>2693</v>
      </c>
      <c r="E189" s="32" t="s">
        <v>3927</v>
      </c>
      <c r="F189" s="2">
        <v>0</v>
      </c>
      <c r="G189" s="144">
        <v>11</v>
      </c>
      <c r="H189" s="7">
        <v>4</v>
      </c>
      <c r="I189" s="8">
        <f t="shared" si="8"/>
        <v>44</v>
      </c>
      <c r="J189" s="8">
        <f t="shared" si="9"/>
        <v>3.08</v>
      </c>
      <c r="K189" s="8">
        <f t="shared" si="10"/>
        <v>47.08</v>
      </c>
      <c r="L189" s="8">
        <f t="shared" si="11"/>
        <v>47.08</v>
      </c>
      <c r="AC189" s="18"/>
    </row>
    <row r="190" spans="1:29" ht="24" customHeight="1" x14ac:dyDescent="0.4">
      <c r="A190" s="10">
        <v>186</v>
      </c>
      <c r="B190" s="148" t="s">
        <v>2392</v>
      </c>
      <c r="C190" s="5" t="s">
        <v>2702</v>
      </c>
      <c r="D190" s="150" t="s">
        <v>2703</v>
      </c>
      <c r="E190" s="32" t="s">
        <v>3927</v>
      </c>
      <c r="F190" s="2">
        <v>0</v>
      </c>
      <c r="G190" s="144">
        <v>36</v>
      </c>
      <c r="H190" s="7">
        <v>4</v>
      </c>
      <c r="I190" s="8">
        <f t="shared" si="8"/>
        <v>144</v>
      </c>
      <c r="J190" s="8">
        <f t="shared" si="9"/>
        <v>10.080000000000002</v>
      </c>
      <c r="K190" s="8">
        <f t="shared" si="10"/>
        <v>154.08000000000001</v>
      </c>
      <c r="L190" s="8">
        <f t="shared" si="11"/>
        <v>154.08000000000001</v>
      </c>
      <c r="AC190" s="18"/>
    </row>
    <row r="191" spans="1:29" ht="24" customHeight="1" x14ac:dyDescent="0.4">
      <c r="A191" s="10">
        <v>187</v>
      </c>
      <c r="B191" s="148" t="s">
        <v>2492</v>
      </c>
      <c r="C191" s="5" t="s">
        <v>3799</v>
      </c>
      <c r="D191" s="150" t="s">
        <v>2840</v>
      </c>
      <c r="E191" s="32" t="s">
        <v>3927</v>
      </c>
      <c r="F191" s="2">
        <v>0</v>
      </c>
      <c r="G191" s="144">
        <v>17</v>
      </c>
      <c r="H191" s="7">
        <v>4</v>
      </c>
      <c r="I191" s="8">
        <f t="shared" si="8"/>
        <v>68</v>
      </c>
      <c r="J191" s="8">
        <f t="shared" si="9"/>
        <v>4.7600000000000007</v>
      </c>
      <c r="K191" s="8">
        <f t="shared" si="10"/>
        <v>72.760000000000005</v>
      </c>
      <c r="L191" s="8">
        <f t="shared" si="11"/>
        <v>72.760000000000005</v>
      </c>
      <c r="AC191" s="18"/>
    </row>
    <row r="192" spans="1:29" ht="24" customHeight="1" x14ac:dyDescent="0.4">
      <c r="A192" s="172">
        <v>188</v>
      </c>
      <c r="B192" s="4" t="s">
        <v>3800</v>
      </c>
      <c r="C192" s="5" t="s">
        <v>3801</v>
      </c>
      <c r="D192" s="150" t="s">
        <v>3802</v>
      </c>
      <c r="E192" s="32"/>
      <c r="F192" s="2">
        <v>0</v>
      </c>
      <c r="G192" s="144">
        <v>0</v>
      </c>
      <c r="H192" s="7">
        <v>4</v>
      </c>
      <c r="I192" s="8">
        <f t="shared" si="8"/>
        <v>0</v>
      </c>
      <c r="J192" s="8">
        <f t="shared" si="9"/>
        <v>0</v>
      </c>
      <c r="K192" s="8">
        <f t="shared" si="10"/>
        <v>0</v>
      </c>
      <c r="L192" s="8">
        <f t="shared" si="11"/>
        <v>0</v>
      </c>
      <c r="AC192" s="18"/>
    </row>
    <row r="193" spans="1:29" ht="24" customHeight="1" x14ac:dyDescent="0.4">
      <c r="A193" s="172">
        <v>189</v>
      </c>
      <c r="B193" s="4" t="s">
        <v>3803</v>
      </c>
      <c r="C193" s="5" t="s">
        <v>3804</v>
      </c>
      <c r="D193" s="150" t="s">
        <v>3805</v>
      </c>
      <c r="E193" s="32"/>
      <c r="F193" s="2">
        <v>0</v>
      </c>
      <c r="G193" s="144">
        <v>0</v>
      </c>
      <c r="H193" s="7">
        <v>4</v>
      </c>
      <c r="I193" s="8">
        <f t="shared" si="8"/>
        <v>0</v>
      </c>
      <c r="J193" s="8">
        <f t="shared" si="9"/>
        <v>0</v>
      </c>
      <c r="K193" s="8">
        <f t="shared" si="10"/>
        <v>0</v>
      </c>
      <c r="L193" s="8">
        <f t="shared" si="11"/>
        <v>0</v>
      </c>
      <c r="AC193" s="18"/>
    </row>
    <row r="194" spans="1:29" ht="24" customHeight="1" x14ac:dyDescent="0.4">
      <c r="A194" s="10">
        <v>190</v>
      </c>
      <c r="B194" s="148" t="s">
        <v>2491</v>
      </c>
      <c r="C194" s="5" t="s">
        <v>3806</v>
      </c>
      <c r="D194" s="150" t="s">
        <v>2839</v>
      </c>
      <c r="E194" s="32" t="s">
        <v>3927</v>
      </c>
      <c r="F194" s="33">
        <v>0</v>
      </c>
      <c r="G194" s="144">
        <v>31</v>
      </c>
      <c r="H194" s="7">
        <v>4</v>
      </c>
      <c r="I194" s="8">
        <f t="shared" si="8"/>
        <v>124</v>
      </c>
      <c r="J194" s="8">
        <f t="shared" si="9"/>
        <v>8.6800000000000015</v>
      </c>
      <c r="K194" s="8">
        <f t="shared" si="10"/>
        <v>132.68</v>
      </c>
      <c r="L194" s="8">
        <f t="shared" si="11"/>
        <v>132.68</v>
      </c>
      <c r="AC194" s="18"/>
    </row>
    <row r="195" spans="1:29" ht="24" customHeight="1" x14ac:dyDescent="0.4">
      <c r="A195" s="10">
        <v>191</v>
      </c>
      <c r="B195" s="148" t="s">
        <v>2493</v>
      </c>
      <c r="C195" s="5" t="s">
        <v>3807</v>
      </c>
      <c r="D195" s="150" t="s">
        <v>2841</v>
      </c>
      <c r="E195" s="32" t="s">
        <v>3927</v>
      </c>
      <c r="F195" s="2">
        <v>0</v>
      </c>
      <c r="G195" s="144">
        <v>19</v>
      </c>
      <c r="H195" s="7">
        <v>4</v>
      </c>
      <c r="I195" s="8">
        <f t="shared" si="8"/>
        <v>76</v>
      </c>
      <c r="J195" s="8">
        <f t="shared" si="9"/>
        <v>5.32</v>
      </c>
      <c r="K195" s="8">
        <f t="shared" si="10"/>
        <v>81.319999999999993</v>
      </c>
      <c r="L195" s="8">
        <f t="shared" si="11"/>
        <v>81.319999999999993</v>
      </c>
      <c r="AC195" s="18"/>
    </row>
    <row r="196" spans="1:29" ht="24" customHeight="1" x14ac:dyDescent="0.4">
      <c r="A196" s="10">
        <v>192</v>
      </c>
      <c r="B196" s="148" t="s">
        <v>2494</v>
      </c>
      <c r="C196" s="5" t="s">
        <v>3808</v>
      </c>
      <c r="D196" s="150" t="s">
        <v>2842</v>
      </c>
      <c r="E196" s="32" t="s">
        <v>3927</v>
      </c>
      <c r="F196" s="2">
        <v>0</v>
      </c>
      <c r="G196" s="144">
        <v>3</v>
      </c>
      <c r="H196" s="7">
        <v>4</v>
      </c>
      <c r="I196" s="8">
        <f t="shared" si="8"/>
        <v>12</v>
      </c>
      <c r="J196" s="8">
        <f t="shared" si="9"/>
        <v>0.84000000000000008</v>
      </c>
      <c r="K196" s="8">
        <f t="shared" si="10"/>
        <v>12.84</v>
      </c>
      <c r="L196" s="8">
        <f t="shared" si="11"/>
        <v>12.84</v>
      </c>
      <c r="AC196" s="18"/>
    </row>
    <row r="197" spans="1:29" ht="24" customHeight="1" x14ac:dyDescent="0.4">
      <c r="A197" s="10">
        <v>193</v>
      </c>
      <c r="B197" s="148" t="s">
        <v>2490</v>
      </c>
      <c r="C197" s="5" t="s">
        <v>2837</v>
      </c>
      <c r="D197" s="150" t="s">
        <v>2838</v>
      </c>
      <c r="E197" s="32" t="s">
        <v>3927</v>
      </c>
      <c r="F197" s="2">
        <v>0</v>
      </c>
      <c r="G197" s="144">
        <v>26</v>
      </c>
      <c r="H197" s="7">
        <v>4</v>
      </c>
      <c r="I197" s="8">
        <f t="shared" si="8"/>
        <v>104</v>
      </c>
      <c r="J197" s="8">
        <f t="shared" si="9"/>
        <v>7.2800000000000011</v>
      </c>
      <c r="K197" s="8">
        <f t="shared" si="10"/>
        <v>111.28</v>
      </c>
      <c r="L197" s="8">
        <f t="shared" si="11"/>
        <v>111.28</v>
      </c>
      <c r="AC197" s="18"/>
    </row>
    <row r="198" spans="1:29" ht="24" customHeight="1" x14ac:dyDescent="0.4">
      <c r="A198" s="10">
        <v>194</v>
      </c>
      <c r="B198" s="148" t="s">
        <v>2495</v>
      </c>
      <c r="C198" s="5" t="s">
        <v>3808</v>
      </c>
      <c r="D198" s="150" t="s">
        <v>2843</v>
      </c>
      <c r="E198" s="3" t="s">
        <v>3927</v>
      </c>
      <c r="F198" s="2">
        <v>0</v>
      </c>
      <c r="G198" s="144">
        <v>15</v>
      </c>
      <c r="H198" s="7">
        <v>4</v>
      </c>
      <c r="I198" s="8">
        <f t="shared" ref="I198:I261" si="12">G198*H198</f>
        <v>60</v>
      </c>
      <c r="J198" s="8">
        <f t="shared" ref="J198:J261" si="13">I198*7%</f>
        <v>4.2</v>
      </c>
      <c r="K198" s="8">
        <f t="shared" ref="K198:K261" si="14">ROUNDUP(I198+J198,2)</f>
        <v>64.2</v>
      </c>
      <c r="L198" s="8">
        <f t="shared" ref="L198:L261" si="15">F198+K198</f>
        <v>64.2</v>
      </c>
      <c r="AC198" s="18"/>
    </row>
    <row r="199" spans="1:29" ht="24" customHeight="1" x14ac:dyDescent="0.4">
      <c r="A199" s="10">
        <v>195</v>
      </c>
      <c r="B199" s="148" t="s">
        <v>2496</v>
      </c>
      <c r="C199" s="5" t="s">
        <v>3808</v>
      </c>
      <c r="D199" s="150" t="s">
        <v>2844</v>
      </c>
      <c r="E199" s="32" t="s">
        <v>3927</v>
      </c>
      <c r="F199" s="2">
        <v>0</v>
      </c>
      <c r="G199" s="144">
        <v>12</v>
      </c>
      <c r="H199" s="7">
        <v>4</v>
      </c>
      <c r="I199" s="8">
        <f t="shared" si="12"/>
        <v>48</v>
      </c>
      <c r="J199" s="8">
        <f t="shared" si="13"/>
        <v>3.3600000000000003</v>
      </c>
      <c r="K199" s="8">
        <f t="shared" si="14"/>
        <v>51.36</v>
      </c>
      <c r="L199" s="8">
        <f t="shared" si="15"/>
        <v>51.36</v>
      </c>
      <c r="AC199" s="18"/>
    </row>
    <row r="200" spans="1:29" ht="24" customHeight="1" x14ac:dyDescent="0.4">
      <c r="A200" s="10">
        <v>196</v>
      </c>
      <c r="B200" s="148" t="s">
        <v>2489</v>
      </c>
      <c r="C200" s="5" t="s">
        <v>3809</v>
      </c>
      <c r="D200" s="150" t="s">
        <v>2836</v>
      </c>
      <c r="E200" s="32" t="s">
        <v>3932</v>
      </c>
      <c r="F200" s="2">
        <v>149.80000000000001</v>
      </c>
      <c r="G200" s="144">
        <v>0</v>
      </c>
      <c r="H200" s="7">
        <v>4</v>
      </c>
      <c r="I200" s="8">
        <f t="shared" si="12"/>
        <v>0</v>
      </c>
      <c r="J200" s="8">
        <f t="shared" si="13"/>
        <v>0</v>
      </c>
      <c r="K200" s="8">
        <f t="shared" si="14"/>
        <v>0</v>
      </c>
      <c r="L200" s="8">
        <f t="shared" si="15"/>
        <v>149.80000000000001</v>
      </c>
      <c r="AC200" s="18"/>
    </row>
    <row r="201" spans="1:29" ht="24" customHeight="1" x14ac:dyDescent="0.4">
      <c r="A201" s="10">
        <v>197</v>
      </c>
      <c r="B201" s="148" t="s">
        <v>2488</v>
      </c>
      <c r="C201" s="5" t="s">
        <v>1060</v>
      </c>
      <c r="D201" s="150" t="s">
        <v>2835</v>
      </c>
      <c r="E201" s="32" t="s">
        <v>3927</v>
      </c>
      <c r="F201" s="2">
        <v>0</v>
      </c>
      <c r="G201" s="144">
        <v>44</v>
      </c>
      <c r="H201" s="7">
        <v>4</v>
      </c>
      <c r="I201" s="8">
        <f t="shared" si="12"/>
        <v>176</v>
      </c>
      <c r="J201" s="8">
        <f t="shared" si="13"/>
        <v>12.32</v>
      </c>
      <c r="K201" s="8">
        <f t="shared" si="14"/>
        <v>188.32</v>
      </c>
      <c r="L201" s="8">
        <f t="shared" si="15"/>
        <v>188.32</v>
      </c>
      <c r="AC201" s="18"/>
    </row>
    <row r="202" spans="1:29" ht="24" customHeight="1" x14ac:dyDescent="0.4">
      <c r="A202" s="10">
        <v>198</v>
      </c>
      <c r="B202" s="148" t="s">
        <v>2497</v>
      </c>
      <c r="C202" s="5" t="s">
        <v>3810</v>
      </c>
      <c r="D202" s="150" t="s">
        <v>2845</v>
      </c>
      <c r="E202" s="32" t="s">
        <v>3927</v>
      </c>
      <c r="F202" s="2">
        <v>0</v>
      </c>
      <c r="G202" s="144">
        <v>12</v>
      </c>
      <c r="H202" s="7">
        <v>4</v>
      </c>
      <c r="I202" s="8">
        <f t="shared" si="12"/>
        <v>48</v>
      </c>
      <c r="J202" s="8">
        <f t="shared" si="13"/>
        <v>3.3600000000000003</v>
      </c>
      <c r="K202" s="8">
        <f t="shared" si="14"/>
        <v>51.36</v>
      </c>
      <c r="L202" s="8">
        <f t="shared" si="15"/>
        <v>51.36</v>
      </c>
      <c r="AC202" s="18"/>
    </row>
    <row r="203" spans="1:29" ht="24" customHeight="1" x14ac:dyDescent="0.4">
      <c r="A203" s="172">
        <v>199</v>
      </c>
      <c r="B203" s="148" t="s">
        <v>2498</v>
      </c>
      <c r="C203" s="5" t="s">
        <v>3810</v>
      </c>
      <c r="D203" s="150" t="s">
        <v>2846</v>
      </c>
      <c r="E203" s="3" t="s">
        <v>3927</v>
      </c>
      <c r="F203" s="33">
        <v>0</v>
      </c>
      <c r="G203" s="144">
        <v>0</v>
      </c>
      <c r="H203" s="7">
        <v>4</v>
      </c>
      <c r="I203" s="8">
        <f t="shared" si="12"/>
        <v>0</v>
      </c>
      <c r="J203" s="8">
        <f t="shared" si="13"/>
        <v>0</v>
      </c>
      <c r="K203" s="8">
        <f t="shared" si="14"/>
        <v>0</v>
      </c>
      <c r="L203" s="8">
        <f t="shared" si="15"/>
        <v>0</v>
      </c>
      <c r="AC203" s="18"/>
    </row>
    <row r="204" spans="1:29" ht="24" customHeight="1" x14ac:dyDescent="0.4">
      <c r="A204" s="10">
        <v>200</v>
      </c>
      <c r="B204" s="148" t="s">
        <v>2487</v>
      </c>
      <c r="C204" s="5" t="s">
        <v>3811</v>
      </c>
      <c r="D204" s="150" t="s">
        <v>2834</v>
      </c>
      <c r="E204" s="32" t="s">
        <v>3927</v>
      </c>
      <c r="F204" s="2">
        <v>0</v>
      </c>
      <c r="G204" s="144">
        <v>15</v>
      </c>
      <c r="H204" s="7">
        <v>4</v>
      </c>
      <c r="I204" s="8">
        <f t="shared" si="12"/>
        <v>60</v>
      </c>
      <c r="J204" s="8">
        <f t="shared" si="13"/>
        <v>4.2</v>
      </c>
      <c r="K204" s="8">
        <f t="shared" si="14"/>
        <v>64.2</v>
      </c>
      <c r="L204" s="8">
        <f t="shared" si="15"/>
        <v>64.2</v>
      </c>
      <c r="AC204" s="18"/>
    </row>
    <row r="205" spans="1:29" ht="24" customHeight="1" x14ac:dyDescent="0.4">
      <c r="A205" s="10">
        <v>201</v>
      </c>
      <c r="B205" s="148" t="s">
        <v>2499</v>
      </c>
      <c r="C205" s="5" t="s">
        <v>3812</v>
      </c>
      <c r="D205" s="150" t="s">
        <v>2847</v>
      </c>
      <c r="E205" s="32" t="s">
        <v>3927</v>
      </c>
      <c r="F205" s="2">
        <v>0</v>
      </c>
      <c r="G205" s="144">
        <v>7</v>
      </c>
      <c r="H205" s="7">
        <v>4</v>
      </c>
      <c r="I205" s="8">
        <f t="shared" si="12"/>
        <v>28</v>
      </c>
      <c r="J205" s="8">
        <f t="shared" si="13"/>
        <v>1.9600000000000002</v>
      </c>
      <c r="K205" s="8">
        <f t="shared" si="14"/>
        <v>29.96</v>
      </c>
      <c r="L205" s="8">
        <f t="shared" si="15"/>
        <v>29.96</v>
      </c>
      <c r="AC205" s="18"/>
    </row>
    <row r="206" spans="1:29" ht="24" customHeight="1" x14ac:dyDescent="0.4">
      <c r="A206" s="10">
        <v>202</v>
      </c>
      <c r="B206" s="148" t="s">
        <v>2486</v>
      </c>
      <c r="C206" s="5" t="s">
        <v>3813</v>
      </c>
      <c r="D206" s="150" t="s">
        <v>2833</v>
      </c>
      <c r="E206" s="32" t="s">
        <v>3927</v>
      </c>
      <c r="F206" s="2">
        <v>0</v>
      </c>
      <c r="G206" s="144">
        <v>8</v>
      </c>
      <c r="H206" s="7">
        <v>4</v>
      </c>
      <c r="I206" s="8">
        <f t="shared" si="12"/>
        <v>32</v>
      </c>
      <c r="J206" s="8">
        <f t="shared" si="13"/>
        <v>2.2400000000000002</v>
      </c>
      <c r="K206" s="8">
        <f t="shared" si="14"/>
        <v>34.24</v>
      </c>
      <c r="L206" s="8">
        <f t="shared" si="15"/>
        <v>34.24</v>
      </c>
      <c r="AC206" s="18"/>
    </row>
    <row r="207" spans="1:29" ht="24" customHeight="1" x14ac:dyDescent="0.4">
      <c r="A207" s="10">
        <v>203</v>
      </c>
      <c r="B207" s="148" t="s">
        <v>2500</v>
      </c>
      <c r="C207" s="5" t="s">
        <v>588</v>
      </c>
      <c r="D207" s="150" t="s">
        <v>2848</v>
      </c>
      <c r="E207" s="32" t="s">
        <v>3930</v>
      </c>
      <c r="F207" s="2">
        <v>132.68</v>
      </c>
      <c r="G207" s="144">
        <v>35</v>
      </c>
      <c r="H207" s="7">
        <v>4</v>
      </c>
      <c r="I207" s="8">
        <f t="shared" si="12"/>
        <v>140</v>
      </c>
      <c r="J207" s="8">
        <f t="shared" si="13"/>
        <v>9.8000000000000007</v>
      </c>
      <c r="K207" s="8">
        <f t="shared" si="14"/>
        <v>149.80000000000001</v>
      </c>
      <c r="L207" s="8">
        <f t="shared" si="15"/>
        <v>282.48</v>
      </c>
      <c r="AC207" s="18"/>
    </row>
    <row r="208" spans="1:29" ht="24" customHeight="1" x14ac:dyDescent="0.4">
      <c r="A208" s="10">
        <v>204</v>
      </c>
      <c r="B208" s="148" t="s">
        <v>2501</v>
      </c>
      <c r="C208" s="5" t="s">
        <v>3814</v>
      </c>
      <c r="D208" s="150" t="s">
        <v>2849</v>
      </c>
      <c r="E208" s="32" t="s">
        <v>3924</v>
      </c>
      <c r="F208" s="2">
        <v>1121.3599999999999</v>
      </c>
      <c r="G208" s="144">
        <v>28</v>
      </c>
      <c r="H208" s="7">
        <v>4</v>
      </c>
      <c r="I208" s="8">
        <f t="shared" si="12"/>
        <v>112</v>
      </c>
      <c r="J208" s="8">
        <f t="shared" si="13"/>
        <v>7.8400000000000007</v>
      </c>
      <c r="K208" s="8">
        <f t="shared" si="14"/>
        <v>119.84</v>
      </c>
      <c r="L208" s="8">
        <f t="shared" si="15"/>
        <v>1241.1999999999998</v>
      </c>
      <c r="AC208" s="18"/>
    </row>
    <row r="209" spans="1:29" ht="24" customHeight="1" x14ac:dyDescent="0.4">
      <c r="A209" s="10">
        <v>205</v>
      </c>
      <c r="B209" s="148" t="s">
        <v>2485</v>
      </c>
      <c r="C209" s="5" t="s">
        <v>3815</v>
      </c>
      <c r="D209" s="150" t="s">
        <v>2832</v>
      </c>
      <c r="E209" s="32" t="s">
        <v>3927</v>
      </c>
      <c r="F209" s="2">
        <v>0</v>
      </c>
      <c r="G209" s="144">
        <v>5</v>
      </c>
      <c r="H209" s="7">
        <v>4</v>
      </c>
      <c r="I209" s="8">
        <f t="shared" si="12"/>
        <v>20</v>
      </c>
      <c r="J209" s="8">
        <f t="shared" si="13"/>
        <v>1.4000000000000001</v>
      </c>
      <c r="K209" s="8">
        <f t="shared" si="14"/>
        <v>21.4</v>
      </c>
      <c r="L209" s="8">
        <f t="shared" si="15"/>
        <v>21.4</v>
      </c>
      <c r="AC209" s="18"/>
    </row>
    <row r="210" spans="1:29" ht="24" customHeight="1" x14ac:dyDescent="0.4">
      <c r="A210" s="10">
        <v>206</v>
      </c>
      <c r="B210" s="148" t="s">
        <v>2484</v>
      </c>
      <c r="C210" s="5" t="s">
        <v>3816</v>
      </c>
      <c r="D210" s="150" t="s">
        <v>2831</v>
      </c>
      <c r="E210" s="32" t="s">
        <v>3924</v>
      </c>
      <c r="F210" s="2">
        <v>881.68</v>
      </c>
      <c r="G210" s="144">
        <v>21</v>
      </c>
      <c r="H210" s="7">
        <v>4</v>
      </c>
      <c r="I210" s="8">
        <f t="shared" si="12"/>
        <v>84</v>
      </c>
      <c r="J210" s="8">
        <f t="shared" si="13"/>
        <v>5.8800000000000008</v>
      </c>
      <c r="K210" s="8">
        <f t="shared" si="14"/>
        <v>89.88</v>
      </c>
      <c r="L210" s="8">
        <f t="shared" si="15"/>
        <v>971.56</v>
      </c>
      <c r="AC210" s="18"/>
    </row>
    <row r="211" spans="1:29" ht="24" customHeight="1" x14ac:dyDescent="0.4">
      <c r="A211" s="10">
        <v>207</v>
      </c>
      <c r="B211" s="148" t="s">
        <v>2537</v>
      </c>
      <c r="C211" s="5" t="s">
        <v>2901</v>
      </c>
      <c r="D211" s="150" t="s">
        <v>2902</v>
      </c>
      <c r="E211" s="32" t="s">
        <v>3924</v>
      </c>
      <c r="F211" s="2">
        <v>2747.76</v>
      </c>
      <c r="G211" s="144">
        <v>91</v>
      </c>
      <c r="H211" s="7">
        <v>4</v>
      </c>
      <c r="I211" s="8">
        <f t="shared" si="12"/>
        <v>364</v>
      </c>
      <c r="J211" s="8">
        <f t="shared" si="13"/>
        <v>25.480000000000004</v>
      </c>
      <c r="K211" s="8">
        <f t="shared" si="14"/>
        <v>389.48</v>
      </c>
      <c r="L211" s="8">
        <f t="shared" si="15"/>
        <v>3137.2400000000002</v>
      </c>
      <c r="AC211" s="18"/>
    </row>
    <row r="212" spans="1:29" ht="24" customHeight="1" x14ac:dyDescent="0.4">
      <c r="A212" s="10">
        <v>208</v>
      </c>
      <c r="B212" s="148" t="s">
        <v>2443</v>
      </c>
      <c r="C212" s="5" t="s">
        <v>2780</v>
      </c>
      <c r="D212" s="150" t="s">
        <v>2781</v>
      </c>
      <c r="E212" s="32" t="s">
        <v>3924</v>
      </c>
      <c r="F212" s="2">
        <v>1634.96</v>
      </c>
      <c r="G212" s="144">
        <v>62</v>
      </c>
      <c r="H212" s="7">
        <v>4</v>
      </c>
      <c r="I212" s="8">
        <f t="shared" si="12"/>
        <v>248</v>
      </c>
      <c r="J212" s="8">
        <f t="shared" si="13"/>
        <v>17.360000000000003</v>
      </c>
      <c r="K212" s="8">
        <f t="shared" si="14"/>
        <v>265.36</v>
      </c>
      <c r="L212" s="8">
        <f t="shared" si="15"/>
        <v>1900.3200000000002</v>
      </c>
      <c r="AC212" s="18"/>
    </row>
    <row r="213" spans="1:29" ht="24" customHeight="1" x14ac:dyDescent="0.4">
      <c r="A213" s="10">
        <v>209</v>
      </c>
      <c r="B213" s="148" t="s">
        <v>2458</v>
      </c>
      <c r="C213" s="5" t="s">
        <v>3817</v>
      </c>
      <c r="D213" s="150" t="s">
        <v>2799</v>
      </c>
      <c r="E213" s="32" t="s">
        <v>3926</v>
      </c>
      <c r="F213" s="2">
        <v>8.56</v>
      </c>
      <c r="G213" s="144">
        <v>0</v>
      </c>
      <c r="H213" s="7">
        <v>4</v>
      </c>
      <c r="I213" s="8">
        <f t="shared" si="12"/>
        <v>0</v>
      </c>
      <c r="J213" s="8">
        <f t="shared" si="13"/>
        <v>0</v>
      </c>
      <c r="K213" s="8">
        <f t="shared" si="14"/>
        <v>0</v>
      </c>
      <c r="L213" s="8">
        <f t="shared" si="15"/>
        <v>8.56</v>
      </c>
      <c r="AC213" s="18"/>
    </row>
    <row r="214" spans="1:29" ht="24" customHeight="1" x14ac:dyDescent="0.4">
      <c r="A214" s="10">
        <v>210</v>
      </c>
      <c r="B214" s="148" t="s">
        <v>2604</v>
      </c>
      <c r="C214" s="5" t="s">
        <v>2995</v>
      </c>
      <c r="D214" s="150" t="s">
        <v>2799</v>
      </c>
      <c r="E214" s="32" t="s">
        <v>3924</v>
      </c>
      <c r="F214" s="2">
        <v>1664.92</v>
      </c>
      <c r="G214" s="144">
        <v>51</v>
      </c>
      <c r="H214" s="7">
        <v>4</v>
      </c>
      <c r="I214" s="8">
        <f t="shared" si="12"/>
        <v>204</v>
      </c>
      <c r="J214" s="8">
        <f t="shared" si="13"/>
        <v>14.280000000000001</v>
      </c>
      <c r="K214" s="8">
        <f t="shared" si="14"/>
        <v>218.28</v>
      </c>
      <c r="L214" s="8">
        <f t="shared" si="15"/>
        <v>1883.2</v>
      </c>
      <c r="AC214" s="18"/>
    </row>
    <row r="215" spans="1:29" ht="24" customHeight="1" x14ac:dyDescent="0.4">
      <c r="A215" s="10">
        <v>211</v>
      </c>
      <c r="B215" s="148" t="s">
        <v>2457</v>
      </c>
      <c r="C215" s="5" t="s">
        <v>1597</v>
      </c>
      <c r="D215" s="150" t="s">
        <v>2798</v>
      </c>
      <c r="E215" s="32" t="s">
        <v>3930</v>
      </c>
      <c r="F215" s="2">
        <v>8.56</v>
      </c>
      <c r="G215" s="144">
        <v>3</v>
      </c>
      <c r="H215" s="7">
        <v>4</v>
      </c>
      <c r="I215" s="8">
        <f t="shared" si="12"/>
        <v>12</v>
      </c>
      <c r="J215" s="8">
        <f t="shared" si="13"/>
        <v>0.84000000000000008</v>
      </c>
      <c r="K215" s="8">
        <f t="shared" si="14"/>
        <v>12.84</v>
      </c>
      <c r="L215" s="8">
        <f t="shared" si="15"/>
        <v>21.4</v>
      </c>
      <c r="AC215" s="18"/>
    </row>
    <row r="216" spans="1:29" ht="24" customHeight="1" x14ac:dyDescent="0.4">
      <c r="A216" s="10">
        <v>212</v>
      </c>
      <c r="B216" s="148" t="s">
        <v>2456</v>
      </c>
      <c r="C216" s="5" t="s">
        <v>2683</v>
      </c>
      <c r="D216" s="150" t="s">
        <v>2797</v>
      </c>
      <c r="E216" s="32" t="s">
        <v>3932</v>
      </c>
      <c r="F216" s="2">
        <v>436.56</v>
      </c>
      <c r="G216" s="144">
        <v>20</v>
      </c>
      <c r="H216" s="7">
        <v>4</v>
      </c>
      <c r="I216" s="8">
        <f t="shared" si="12"/>
        <v>80</v>
      </c>
      <c r="J216" s="8">
        <f t="shared" si="13"/>
        <v>5.6000000000000005</v>
      </c>
      <c r="K216" s="8">
        <f t="shared" si="14"/>
        <v>85.6</v>
      </c>
      <c r="L216" s="8">
        <f t="shared" si="15"/>
        <v>522.16</v>
      </c>
      <c r="AC216" s="18"/>
    </row>
    <row r="217" spans="1:29" ht="24" customHeight="1" x14ac:dyDescent="0.4">
      <c r="A217" s="10">
        <v>213</v>
      </c>
      <c r="B217" s="148" t="s">
        <v>2454</v>
      </c>
      <c r="C217" s="5" t="s">
        <v>2793</v>
      </c>
      <c r="D217" s="150" t="s">
        <v>2794</v>
      </c>
      <c r="E217" s="32" t="s">
        <v>3933</v>
      </c>
      <c r="F217" s="2">
        <v>402.32</v>
      </c>
      <c r="G217" s="144">
        <v>51</v>
      </c>
      <c r="H217" s="7">
        <v>4</v>
      </c>
      <c r="I217" s="8">
        <f t="shared" si="12"/>
        <v>204</v>
      </c>
      <c r="J217" s="8">
        <f t="shared" si="13"/>
        <v>14.280000000000001</v>
      </c>
      <c r="K217" s="8">
        <f t="shared" si="14"/>
        <v>218.28</v>
      </c>
      <c r="L217" s="8">
        <f t="shared" si="15"/>
        <v>620.6</v>
      </c>
      <c r="AC217" s="18"/>
    </row>
    <row r="218" spans="1:29" ht="24" customHeight="1" x14ac:dyDescent="0.4">
      <c r="A218" s="10">
        <v>214</v>
      </c>
      <c r="B218" s="148" t="s">
        <v>2606</v>
      </c>
      <c r="C218" s="5" t="s">
        <v>2996</v>
      </c>
      <c r="D218" s="150" t="s">
        <v>2998</v>
      </c>
      <c r="E218" s="32" t="s">
        <v>3924</v>
      </c>
      <c r="F218" s="2">
        <v>1292.56</v>
      </c>
      <c r="G218" s="144">
        <v>47</v>
      </c>
      <c r="H218" s="7">
        <v>4</v>
      </c>
      <c r="I218" s="8">
        <f t="shared" si="12"/>
        <v>188</v>
      </c>
      <c r="J218" s="8">
        <f t="shared" si="13"/>
        <v>13.160000000000002</v>
      </c>
      <c r="K218" s="8">
        <f t="shared" si="14"/>
        <v>201.16</v>
      </c>
      <c r="L218" s="8">
        <f t="shared" si="15"/>
        <v>1493.72</v>
      </c>
      <c r="AC218" s="18"/>
    </row>
    <row r="219" spans="1:29" ht="24" customHeight="1" x14ac:dyDescent="0.4">
      <c r="A219" s="10">
        <v>215</v>
      </c>
      <c r="B219" s="148" t="s">
        <v>2453</v>
      </c>
      <c r="C219" s="5" t="s">
        <v>1421</v>
      </c>
      <c r="D219" s="150" t="s">
        <v>2792</v>
      </c>
      <c r="E219" s="32" t="s">
        <v>3927</v>
      </c>
      <c r="F219" s="2">
        <v>0</v>
      </c>
      <c r="G219" s="144">
        <v>21</v>
      </c>
      <c r="H219" s="7">
        <v>4</v>
      </c>
      <c r="I219" s="8">
        <f t="shared" si="12"/>
        <v>84</v>
      </c>
      <c r="J219" s="8">
        <f t="shared" si="13"/>
        <v>5.8800000000000008</v>
      </c>
      <c r="K219" s="8">
        <f t="shared" si="14"/>
        <v>89.88</v>
      </c>
      <c r="L219" s="8">
        <f t="shared" si="15"/>
        <v>89.88</v>
      </c>
      <c r="AC219" s="18"/>
    </row>
    <row r="220" spans="1:29" ht="24" customHeight="1" x14ac:dyDescent="0.4">
      <c r="A220" s="10">
        <v>216</v>
      </c>
      <c r="B220" s="148" t="s">
        <v>2452</v>
      </c>
      <c r="C220" s="5" t="s">
        <v>3818</v>
      </c>
      <c r="D220" s="150" t="s">
        <v>2791</v>
      </c>
      <c r="E220" s="32" t="s">
        <v>3927</v>
      </c>
      <c r="F220" s="2">
        <v>0</v>
      </c>
      <c r="G220" s="144">
        <v>6</v>
      </c>
      <c r="H220" s="7">
        <v>4</v>
      </c>
      <c r="I220" s="8">
        <f t="shared" si="12"/>
        <v>24</v>
      </c>
      <c r="J220" s="8">
        <f t="shared" si="13"/>
        <v>1.6800000000000002</v>
      </c>
      <c r="K220" s="8">
        <f t="shared" si="14"/>
        <v>25.68</v>
      </c>
      <c r="L220" s="8">
        <f t="shared" si="15"/>
        <v>25.68</v>
      </c>
      <c r="AC220" s="18"/>
    </row>
    <row r="221" spans="1:29" ht="24" customHeight="1" x14ac:dyDescent="0.4">
      <c r="A221" s="10">
        <v>217</v>
      </c>
      <c r="B221" s="148" t="s">
        <v>2451</v>
      </c>
      <c r="C221" s="5" t="s">
        <v>1524</v>
      </c>
      <c r="D221" s="150" t="s">
        <v>2790</v>
      </c>
      <c r="E221" s="32" t="s">
        <v>3930</v>
      </c>
      <c r="F221" s="2">
        <v>115.56</v>
      </c>
      <c r="G221" s="144">
        <v>32</v>
      </c>
      <c r="H221" s="7">
        <v>4</v>
      </c>
      <c r="I221" s="8">
        <f t="shared" si="12"/>
        <v>128</v>
      </c>
      <c r="J221" s="8">
        <f t="shared" si="13"/>
        <v>8.9600000000000009</v>
      </c>
      <c r="K221" s="8">
        <f t="shared" si="14"/>
        <v>136.96</v>
      </c>
      <c r="L221" s="8">
        <f t="shared" si="15"/>
        <v>252.52</v>
      </c>
      <c r="AC221" s="18"/>
    </row>
    <row r="222" spans="1:29" ht="24" customHeight="1" x14ac:dyDescent="0.4">
      <c r="A222" s="10">
        <v>218</v>
      </c>
      <c r="B222" s="148" t="s">
        <v>2450</v>
      </c>
      <c r="C222" s="5" t="s">
        <v>2788</v>
      </c>
      <c r="D222" s="150" t="s">
        <v>2789</v>
      </c>
      <c r="E222" s="32" t="s">
        <v>3927</v>
      </c>
      <c r="F222" s="2">
        <v>0</v>
      </c>
      <c r="G222" s="144">
        <v>20</v>
      </c>
      <c r="H222" s="7">
        <v>4</v>
      </c>
      <c r="I222" s="8">
        <f t="shared" si="12"/>
        <v>80</v>
      </c>
      <c r="J222" s="8">
        <f t="shared" si="13"/>
        <v>5.6000000000000005</v>
      </c>
      <c r="K222" s="8">
        <f t="shared" si="14"/>
        <v>85.6</v>
      </c>
      <c r="L222" s="8">
        <f t="shared" si="15"/>
        <v>85.6</v>
      </c>
      <c r="AC222" s="18"/>
    </row>
    <row r="223" spans="1:29" ht="24" customHeight="1" x14ac:dyDescent="0.4">
      <c r="A223" s="10">
        <v>219</v>
      </c>
      <c r="B223" s="148" t="s">
        <v>2449</v>
      </c>
      <c r="C223" s="5" t="s">
        <v>2786</v>
      </c>
      <c r="D223" s="150" t="s">
        <v>2787</v>
      </c>
      <c r="E223" s="32" t="s">
        <v>3930</v>
      </c>
      <c r="F223" s="2">
        <v>119.84</v>
      </c>
      <c r="G223" s="144">
        <v>34</v>
      </c>
      <c r="H223" s="7">
        <v>4</v>
      </c>
      <c r="I223" s="8">
        <f t="shared" si="12"/>
        <v>136</v>
      </c>
      <c r="J223" s="8">
        <f t="shared" si="13"/>
        <v>9.5200000000000014</v>
      </c>
      <c r="K223" s="8">
        <f t="shared" si="14"/>
        <v>145.52000000000001</v>
      </c>
      <c r="L223" s="8">
        <f t="shared" si="15"/>
        <v>265.36</v>
      </c>
      <c r="AC223" s="18"/>
    </row>
    <row r="224" spans="1:29" ht="24" customHeight="1" x14ac:dyDescent="0.4">
      <c r="A224" s="10">
        <v>220</v>
      </c>
      <c r="B224" s="148" t="s">
        <v>2608</v>
      </c>
      <c r="C224" s="5" t="s">
        <v>3819</v>
      </c>
      <c r="D224" s="150" t="s">
        <v>3001</v>
      </c>
      <c r="E224" s="32" t="s">
        <v>3924</v>
      </c>
      <c r="F224" s="2">
        <v>342.4</v>
      </c>
      <c r="G224" s="144">
        <v>12</v>
      </c>
      <c r="H224" s="7">
        <v>4</v>
      </c>
      <c r="I224" s="8">
        <f t="shared" si="12"/>
        <v>48</v>
      </c>
      <c r="J224" s="8">
        <f t="shared" si="13"/>
        <v>3.3600000000000003</v>
      </c>
      <c r="K224" s="8">
        <f t="shared" si="14"/>
        <v>51.36</v>
      </c>
      <c r="L224" s="8">
        <f t="shared" si="15"/>
        <v>393.76</v>
      </c>
      <c r="AC224" s="18"/>
    </row>
    <row r="225" spans="1:29" ht="24" customHeight="1" x14ac:dyDescent="0.4">
      <c r="A225" s="10">
        <v>221</v>
      </c>
      <c r="B225" s="148" t="s">
        <v>2609</v>
      </c>
      <c r="C225" s="5" t="s">
        <v>3820</v>
      </c>
      <c r="D225" s="150" t="s">
        <v>3002</v>
      </c>
      <c r="E225" s="32" t="s">
        <v>3924</v>
      </c>
      <c r="F225" s="2">
        <v>188.32</v>
      </c>
      <c r="G225" s="144">
        <v>10</v>
      </c>
      <c r="H225" s="7">
        <v>4</v>
      </c>
      <c r="I225" s="8">
        <f t="shared" si="12"/>
        <v>40</v>
      </c>
      <c r="J225" s="8">
        <f t="shared" si="13"/>
        <v>2.8000000000000003</v>
      </c>
      <c r="K225" s="8">
        <f t="shared" si="14"/>
        <v>42.8</v>
      </c>
      <c r="L225" s="8">
        <f t="shared" si="15"/>
        <v>231.12</v>
      </c>
      <c r="AC225" s="18"/>
    </row>
    <row r="226" spans="1:29" ht="24" customHeight="1" x14ac:dyDescent="0.4">
      <c r="A226" s="172">
        <v>222</v>
      </c>
      <c r="B226" s="4" t="s">
        <v>3821</v>
      </c>
      <c r="C226" s="5" t="s">
        <v>3822</v>
      </c>
      <c r="D226" s="150" t="s">
        <v>3823</v>
      </c>
      <c r="E226" s="32"/>
      <c r="F226" s="2">
        <v>0</v>
      </c>
      <c r="G226" s="144">
        <v>0</v>
      </c>
      <c r="H226" s="7">
        <v>4</v>
      </c>
      <c r="I226" s="8">
        <f t="shared" si="12"/>
        <v>0</v>
      </c>
      <c r="J226" s="8">
        <f t="shared" si="13"/>
        <v>0</v>
      </c>
      <c r="K226" s="8">
        <f t="shared" si="14"/>
        <v>0</v>
      </c>
      <c r="L226" s="8">
        <f t="shared" si="15"/>
        <v>0</v>
      </c>
      <c r="AC226" s="18"/>
    </row>
    <row r="227" spans="1:29" ht="24" customHeight="1" x14ac:dyDescent="0.4">
      <c r="A227" s="10">
        <v>223</v>
      </c>
      <c r="B227" s="148" t="s">
        <v>2460</v>
      </c>
      <c r="C227" s="5" t="s">
        <v>3824</v>
      </c>
      <c r="D227" s="150" t="s">
        <v>2801</v>
      </c>
      <c r="E227" s="32" t="s">
        <v>3924</v>
      </c>
      <c r="F227" s="2">
        <v>633.44000000000005</v>
      </c>
      <c r="G227" s="144">
        <v>29</v>
      </c>
      <c r="H227" s="7">
        <v>4</v>
      </c>
      <c r="I227" s="8">
        <f t="shared" si="12"/>
        <v>116</v>
      </c>
      <c r="J227" s="8">
        <f t="shared" si="13"/>
        <v>8.120000000000001</v>
      </c>
      <c r="K227" s="8">
        <f t="shared" si="14"/>
        <v>124.12</v>
      </c>
      <c r="L227" s="8">
        <f t="shared" si="15"/>
        <v>757.56000000000006</v>
      </c>
      <c r="AC227" s="18"/>
    </row>
    <row r="228" spans="1:29" ht="24" customHeight="1" x14ac:dyDescent="0.4">
      <c r="A228" s="10">
        <v>224</v>
      </c>
      <c r="B228" s="148" t="s">
        <v>2432</v>
      </c>
      <c r="C228" s="5" t="s">
        <v>2761</v>
      </c>
      <c r="D228" s="150" t="s">
        <v>2762</v>
      </c>
      <c r="E228" s="32" t="s">
        <v>3930</v>
      </c>
      <c r="F228" s="2">
        <v>132.68</v>
      </c>
      <c r="G228" s="144">
        <v>31</v>
      </c>
      <c r="H228" s="7">
        <v>4</v>
      </c>
      <c r="I228" s="8">
        <f t="shared" si="12"/>
        <v>124</v>
      </c>
      <c r="J228" s="8">
        <f t="shared" si="13"/>
        <v>8.6800000000000015</v>
      </c>
      <c r="K228" s="8">
        <f t="shared" si="14"/>
        <v>132.68</v>
      </c>
      <c r="L228" s="8">
        <f t="shared" si="15"/>
        <v>265.36</v>
      </c>
      <c r="AC228" s="18"/>
    </row>
    <row r="229" spans="1:29" ht="24" customHeight="1" x14ac:dyDescent="0.4">
      <c r="A229" s="10">
        <v>225</v>
      </c>
      <c r="B229" s="148" t="s">
        <v>2431</v>
      </c>
      <c r="C229" s="5" t="s">
        <v>1848</v>
      </c>
      <c r="D229" s="150" t="s">
        <v>2760</v>
      </c>
      <c r="E229" s="32" t="s">
        <v>3932</v>
      </c>
      <c r="F229" s="2">
        <v>265.36</v>
      </c>
      <c r="G229" s="144">
        <v>6</v>
      </c>
      <c r="H229" s="7">
        <v>4</v>
      </c>
      <c r="I229" s="8">
        <f t="shared" si="12"/>
        <v>24</v>
      </c>
      <c r="J229" s="8">
        <f t="shared" si="13"/>
        <v>1.6800000000000002</v>
      </c>
      <c r="K229" s="8">
        <f t="shared" si="14"/>
        <v>25.68</v>
      </c>
      <c r="L229" s="8">
        <f t="shared" si="15"/>
        <v>291.04000000000002</v>
      </c>
      <c r="AC229" s="18"/>
    </row>
    <row r="230" spans="1:29" ht="24" customHeight="1" x14ac:dyDescent="0.4">
      <c r="A230" s="10">
        <v>226</v>
      </c>
      <c r="B230" s="148" t="s">
        <v>2428</v>
      </c>
      <c r="C230" s="5" t="s">
        <v>3825</v>
      </c>
      <c r="D230" s="150" t="s">
        <v>2756</v>
      </c>
      <c r="E230" s="32" t="s">
        <v>3927</v>
      </c>
      <c r="F230" s="2">
        <v>0</v>
      </c>
      <c r="G230" s="144">
        <v>9</v>
      </c>
      <c r="H230" s="7">
        <v>4</v>
      </c>
      <c r="I230" s="8">
        <f t="shared" si="12"/>
        <v>36</v>
      </c>
      <c r="J230" s="8">
        <f t="shared" si="13"/>
        <v>2.5200000000000005</v>
      </c>
      <c r="K230" s="8">
        <f t="shared" si="14"/>
        <v>38.520000000000003</v>
      </c>
      <c r="L230" s="8">
        <f t="shared" si="15"/>
        <v>38.520000000000003</v>
      </c>
      <c r="AC230" s="18"/>
    </row>
    <row r="231" spans="1:29" ht="24" customHeight="1" x14ac:dyDescent="0.4">
      <c r="A231" s="10">
        <v>227</v>
      </c>
      <c r="B231" s="148" t="s">
        <v>2429</v>
      </c>
      <c r="C231" s="5" t="s">
        <v>2757</v>
      </c>
      <c r="D231" s="150" t="s">
        <v>2758</v>
      </c>
      <c r="E231" s="32" t="s">
        <v>3933</v>
      </c>
      <c r="F231" s="2">
        <v>188.32</v>
      </c>
      <c r="G231" s="144">
        <v>20</v>
      </c>
      <c r="H231" s="7">
        <v>4</v>
      </c>
      <c r="I231" s="8">
        <f t="shared" si="12"/>
        <v>80</v>
      </c>
      <c r="J231" s="8">
        <f t="shared" si="13"/>
        <v>5.6000000000000005</v>
      </c>
      <c r="K231" s="8">
        <f t="shared" si="14"/>
        <v>85.6</v>
      </c>
      <c r="L231" s="8">
        <f t="shared" si="15"/>
        <v>273.91999999999996</v>
      </c>
      <c r="AC231" s="18"/>
    </row>
    <row r="232" spans="1:29" ht="24" customHeight="1" x14ac:dyDescent="0.4">
      <c r="A232" s="10">
        <v>228</v>
      </c>
      <c r="B232" s="148" t="s">
        <v>2477</v>
      </c>
      <c r="C232" s="5" t="s">
        <v>3826</v>
      </c>
      <c r="D232" s="150" t="s">
        <v>2824</v>
      </c>
      <c r="E232" s="32" t="s">
        <v>3929</v>
      </c>
      <c r="F232" s="2">
        <v>509.32</v>
      </c>
      <c r="G232" s="144">
        <v>28</v>
      </c>
      <c r="H232" s="7">
        <v>4</v>
      </c>
      <c r="I232" s="8">
        <f t="shared" si="12"/>
        <v>112</v>
      </c>
      <c r="J232" s="8">
        <f t="shared" si="13"/>
        <v>7.8400000000000007</v>
      </c>
      <c r="K232" s="8">
        <f t="shared" si="14"/>
        <v>119.84</v>
      </c>
      <c r="L232" s="8">
        <f t="shared" si="15"/>
        <v>629.16</v>
      </c>
      <c r="AC232" s="18"/>
    </row>
    <row r="233" spans="1:29" ht="24" customHeight="1" x14ac:dyDescent="0.4">
      <c r="A233" s="10">
        <v>229</v>
      </c>
      <c r="B233" s="148" t="s">
        <v>2430</v>
      </c>
      <c r="C233" s="5" t="s">
        <v>3827</v>
      </c>
      <c r="D233" s="150" t="s">
        <v>2759</v>
      </c>
      <c r="E233" s="32" t="s">
        <v>3930</v>
      </c>
      <c r="F233" s="2">
        <v>171.2</v>
      </c>
      <c r="G233" s="144">
        <v>43</v>
      </c>
      <c r="H233" s="7">
        <v>4</v>
      </c>
      <c r="I233" s="8">
        <f t="shared" si="12"/>
        <v>172</v>
      </c>
      <c r="J233" s="8">
        <f t="shared" si="13"/>
        <v>12.040000000000001</v>
      </c>
      <c r="K233" s="8">
        <f t="shared" si="14"/>
        <v>184.04</v>
      </c>
      <c r="L233" s="8">
        <f t="shared" si="15"/>
        <v>355.24</v>
      </c>
      <c r="AC233" s="18"/>
    </row>
    <row r="234" spans="1:29" ht="24" customHeight="1" x14ac:dyDescent="0.4">
      <c r="A234" s="10">
        <v>230</v>
      </c>
      <c r="B234" s="148" t="s">
        <v>2478</v>
      </c>
      <c r="C234" s="5" t="s">
        <v>3828</v>
      </c>
      <c r="D234" s="150" t="s">
        <v>2825</v>
      </c>
      <c r="E234" s="32" t="s">
        <v>3928</v>
      </c>
      <c r="F234" s="2">
        <v>342.4</v>
      </c>
      <c r="G234" s="144">
        <v>18</v>
      </c>
      <c r="H234" s="7">
        <v>4</v>
      </c>
      <c r="I234" s="8">
        <f>G234*H234</f>
        <v>72</v>
      </c>
      <c r="J234" s="8">
        <f t="shared" si="13"/>
        <v>5.0400000000000009</v>
      </c>
      <c r="K234" s="8">
        <f t="shared" si="14"/>
        <v>77.040000000000006</v>
      </c>
      <c r="L234" s="8">
        <f t="shared" si="15"/>
        <v>419.44</v>
      </c>
      <c r="AC234" s="18"/>
    </row>
    <row r="235" spans="1:29" ht="24" customHeight="1" x14ac:dyDescent="0.4">
      <c r="A235" s="10">
        <v>231</v>
      </c>
      <c r="B235" s="148" t="s">
        <v>2480</v>
      </c>
      <c r="C235" s="5" t="s">
        <v>3829</v>
      </c>
      <c r="D235" s="150" t="s">
        <v>2827</v>
      </c>
      <c r="E235" s="32" t="s">
        <v>3927</v>
      </c>
      <c r="F235" s="2">
        <v>0</v>
      </c>
      <c r="G235" s="144">
        <v>15</v>
      </c>
      <c r="H235" s="7">
        <v>4</v>
      </c>
      <c r="I235" s="8">
        <f t="shared" si="12"/>
        <v>60</v>
      </c>
      <c r="J235" s="8">
        <f t="shared" si="13"/>
        <v>4.2</v>
      </c>
      <c r="K235" s="8">
        <f t="shared" si="14"/>
        <v>64.2</v>
      </c>
      <c r="L235" s="8">
        <f t="shared" si="15"/>
        <v>64.2</v>
      </c>
      <c r="AC235" s="18"/>
    </row>
    <row r="236" spans="1:29" ht="24" customHeight="1" x14ac:dyDescent="0.4">
      <c r="A236" s="10">
        <v>232</v>
      </c>
      <c r="B236" s="148" t="s">
        <v>2481</v>
      </c>
      <c r="C236" s="5" t="s">
        <v>3830</v>
      </c>
      <c r="D236" s="150" t="s">
        <v>2828</v>
      </c>
      <c r="E236" s="32" t="s">
        <v>3927</v>
      </c>
      <c r="F236" s="2">
        <v>0</v>
      </c>
      <c r="G236" s="144">
        <v>38</v>
      </c>
      <c r="H236" s="7">
        <v>4</v>
      </c>
      <c r="I236" s="8">
        <f t="shared" si="12"/>
        <v>152</v>
      </c>
      <c r="J236" s="8">
        <f t="shared" si="13"/>
        <v>10.64</v>
      </c>
      <c r="K236" s="8">
        <f t="shared" si="14"/>
        <v>162.63999999999999</v>
      </c>
      <c r="L236" s="8">
        <f t="shared" si="15"/>
        <v>162.63999999999999</v>
      </c>
      <c r="AC236" s="18"/>
    </row>
    <row r="237" spans="1:29" ht="24" customHeight="1" x14ac:dyDescent="0.4">
      <c r="A237" s="10">
        <v>233</v>
      </c>
      <c r="B237" s="148" t="s">
        <v>2482</v>
      </c>
      <c r="C237" s="5" t="s">
        <v>3831</v>
      </c>
      <c r="D237" s="150" t="s">
        <v>2829</v>
      </c>
      <c r="E237" s="32" t="s">
        <v>3924</v>
      </c>
      <c r="F237" s="2">
        <v>804.64</v>
      </c>
      <c r="G237" s="144">
        <v>21</v>
      </c>
      <c r="H237" s="7">
        <v>4</v>
      </c>
      <c r="I237" s="8">
        <f t="shared" si="12"/>
        <v>84</v>
      </c>
      <c r="J237" s="8">
        <f t="shared" si="13"/>
        <v>5.8800000000000008</v>
      </c>
      <c r="K237" s="8">
        <f t="shared" si="14"/>
        <v>89.88</v>
      </c>
      <c r="L237" s="8">
        <f t="shared" si="15"/>
        <v>894.52</v>
      </c>
      <c r="AC237" s="18"/>
    </row>
    <row r="238" spans="1:29" ht="24" customHeight="1" x14ac:dyDescent="0.4">
      <c r="A238" s="10">
        <v>234</v>
      </c>
      <c r="B238" s="148" t="s">
        <v>2476</v>
      </c>
      <c r="C238" s="5" t="s">
        <v>3832</v>
      </c>
      <c r="D238" s="150" t="s">
        <v>2823</v>
      </c>
      <c r="E238" s="32" t="s">
        <v>3927</v>
      </c>
      <c r="F238" s="2">
        <v>0</v>
      </c>
      <c r="G238" s="144">
        <v>22</v>
      </c>
      <c r="H238" s="7">
        <v>4</v>
      </c>
      <c r="I238" s="8">
        <f t="shared" si="12"/>
        <v>88</v>
      </c>
      <c r="J238" s="8">
        <f t="shared" si="13"/>
        <v>6.16</v>
      </c>
      <c r="K238" s="8">
        <f t="shared" si="14"/>
        <v>94.16</v>
      </c>
      <c r="L238" s="8">
        <f t="shared" si="15"/>
        <v>94.16</v>
      </c>
      <c r="AC238" s="18"/>
    </row>
    <row r="239" spans="1:29" ht="24" customHeight="1" x14ac:dyDescent="0.4">
      <c r="A239" s="10">
        <v>235</v>
      </c>
      <c r="B239" s="3" t="s">
        <v>2483</v>
      </c>
      <c r="C239" s="5" t="s">
        <v>3833</v>
      </c>
      <c r="D239" s="150" t="s">
        <v>2830</v>
      </c>
      <c r="E239" s="32" t="s">
        <v>3930</v>
      </c>
      <c r="F239" s="2">
        <v>59.92</v>
      </c>
      <c r="G239" s="144">
        <v>14</v>
      </c>
      <c r="H239" s="7">
        <v>4</v>
      </c>
      <c r="I239" s="8">
        <f t="shared" si="12"/>
        <v>56</v>
      </c>
      <c r="J239" s="8">
        <f t="shared" si="13"/>
        <v>3.9200000000000004</v>
      </c>
      <c r="K239" s="8">
        <f t="shared" si="14"/>
        <v>59.92</v>
      </c>
      <c r="L239" s="8">
        <f t="shared" si="15"/>
        <v>119.84</v>
      </c>
      <c r="AC239" s="18"/>
    </row>
    <row r="240" spans="1:29" ht="24" customHeight="1" x14ac:dyDescent="0.4">
      <c r="A240" s="10">
        <v>236</v>
      </c>
      <c r="B240" s="3" t="s">
        <v>2648</v>
      </c>
      <c r="C240" s="5" t="s">
        <v>3834</v>
      </c>
      <c r="D240" s="150" t="s">
        <v>2264</v>
      </c>
      <c r="E240" s="32" t="s">
        <v>3924</v>
      </c>
      <c r="F240" s="2">
        <v>881.68</v>
      </c>
      <c r="G240" s="144">
        <v>55</v>
      </c>
      <c r="H240" s="7">
        <v>4</v>
      </c>
      <c r="I240" s="8">
        <f t="shared" si="12"/>
        <v>220</v>
      </c>
      <c r="J240" s="8">
        <f t="shared" si="13"/>
        <v>15.400000000000002</v>
      </c>
      <c r="K240" s="8">
        <f t="shared" si="14"/>
        <v>235.4</v>
      </c>
      <c r="L240" s="8">
        <f t="shared" si="15"/>
        <v>1117.08</v>
      </c>
      <c r="AC240" s="18"/>
    </row>
    <row r="241" spans="1:29" ht="24" customHeight="1" x14ac:dyDescent="0.4">
      <c r="A241" s="10">
        <v>237</v>
      </c>
      <c r="B241" s="148" t="s">
        <v>2369</v>
      </c>
      <c r="C241" s="5" t="s">
        <v>3835</v>
      </c>
      <c r="D241" s="150" t="s">
        <v>2663</v>
      </c>
      <c r="E241" s="32" t="s">
        <v>3932</v>
      </c>
      <c r="F241" s="2">
        <v>958.72</v>
      </c>
      <c r="G241" s="144">
        <v>39</v>
      </c>
      <c r="H241" s="7">
        <v>4</v>
      </c>
      <c r="I241" s="8">
        <f t="shared" si="12"/>
        <v>156</v>
      </c>
      <c r="J241" s="8">
        <f t="shared" si="13"/>
        <v>10.920000000000002</v>
      </c>
      <c r="K241" s="8">
        <f t="shared" si="14"/>
        <v>166.92</v>
      </c>
      <c r="L241" s="8">
        <f t="shared" si="15"/>
        <v>1125.6400000000001</v>
      </c>
      <c r="AC241" s="18"/>
    </row>
    <row r="242" spans="1:29" ht="24" customHeight="1" x14ac:dyDescent="0.4">
      <c r="A242" s="10">
        <v>238</v>
      </c>
      <c r="B242" s="148" t="s">
        <v>2361</v>
      </c>
      <c r="C242" s="5" t="s">
        <v>2650</v>
      </c>
      <c r="D242" s="150" t="s">
        <v>2651</v>
      </c>
      <c r="E242" s="32" t="s">
        <v>3933</v>
      </c>
      <c r="F242" s="2">
        <v>453.68</v>
      </c>
      <c r="G242" s="144">
        <v>73</v>
      </c>
      <c r="H242" s="7">
        <v>4</v>
      </c>
      <c r="I242" s="8">
        <f t="shared" si="12"/>
        <v>292</v>
      </c>
      <c r="J242" s="8">
        <f t="shared" si="13"/>
        <v>20.440000000000001</v>
      </c>
      <c r="K242" s="8">
        <f t="shared" si="14"/>
        <v>312.44</v>
      </c>
      <c r="L242" s="8">
        <f t="shared" si="15"/>
        <v>766.12</v>
      </c>
      <c r="AC242" s="18"/>
    </row>
    <row r="243" spans="1:29" ht="24" customHeight="1" x14ac:dyDescent="0.4">
      <c r="A243" s="10">
        <v>239</v>
      </c>
      <c r="B243" s="148" t="s">
        <v>2362</v>
      </c>
      <c r="C243" s="5" t="s">
        <v>3836</v>
      </c>
      <c r="D243" s="150" t="s">
        <v>2652</v>
      </c>
      <c r="E243" s="32" t="s">
        <v>3937</v>
      </c>
      <c r="F243" s="2">
        <v>4.28</v>
      </c>
      <c r="G243" s="144">
        <v>0</v>
      </c>
      <c r="H243" s="7">
        <v>4</v>
      </c>
      <c r="I243" s="8">
        <f t="shared" si="12"/>
        <v>0</v>
      </c>
      <c r="J243" s="8">
        <f t="shared" si="13"/>
        <v>0</v>
      </c>
      <c r="K243" s="8">
        <f t="shared" si="14"/>
        <v>0</v>
      </c>
      <c r="L243" s="8">
        <f t="shared" si="15"/>
        <v>4.28</v>
      </c>
      <c r="AC243" s="18"/>
    </row>
    <row r="244" spans="1:29" ht="24" customHeight="1" x14ac:dyDescent="0.4">
      <c r="A244" s="10">
        <v>240</v>
      </c>
      <c r="B244" s="148" t="s">
        <v>2363</v>
      </c>
      <c r="C244" s="5" t="s">
        <v>2653</v>
      </c>
      <c r="D244" s="150" t="s">
        <v>2654</v>
      </c>
      <c r="E244" s="32" t="s">
        <v>3932</v>
      </c>
      <c r="F244" s="2">
        <v>2148.56</v>
      </c>
      <c r="G244" s="144">
        <v>91</v>
      </c>
      <c r="H244" s="7">
        <v>4</v>
      </c>
      <c r="I244" s="8">
        <f t="shared" si="12"/>
        <v>364</v>
      </c>
      <c r="J244" s="8">
        <f t="shared" si="13"/>
        <v>25.480000000000004</v>
      </c>
      <c r="K244" s="8">
        <f t="shared" si="14"/>
        <v>389.48</v>
      </c>
      <c r="L244" s="8">
        <f t="shared" si="15"/>
        <v>2538.04</v>
      </c>
      <c r="AC244" s="18"/>
    </row>
    <row r="245" spans="1:29" ht="24" customHeight="1" x14ac:dyDescent="0.4">
      <c r="A245" s="10">
        <v>241</v>
      </c>
      <c r="B245" s="148" t="s">
        <v>2398</v>
      </c>
      <c r="C245" s="5" t="s">
        <v>2712</v>
      </c>
      <c r="D245" s="150" t="s">
        <v>2713</v>
      </c>
      <c r="E245" s="32" t="s">
        <v>3928</v>
      </c>
      <c r="F245" s="2">
        <v>457.96</v>
      </c>
      <c r="G245" s="144">
        <v>56</v>
      </c>
      <c r="H245" s="7">
        <v>4</v>
      </c>
      <c r="I245" s="8">
        <f t="shared" si="12"/>
        <v>224</v>
      </c>
      <c r="J245" s="8">
        <f t="shared" si="13"/>
        <v>15.680000000000001</v>
      </c>
      <c r="K245" s="8">
        <f t="shared" si="14"/>
        <v>239.68</v>
      </c>
      <c r="L245" s="8">
        <f t="shared" si="15"/>
        <v>697.64</v>
      </c>
      <c r="AC245" s="18"/>
    </row>
    <row r="246" spans="1:29" ht="24" customHeight="1" x14ac:dyDescent="0.4">
      <c r="A246" s="10">
        <v>242</v>
      </c>
      <c r="B246" s="148" t="s">
        <v>2364</v>
      </c>
      <c r="C246" s="5" t="s">
        <v>3075</v>
      </c>
      <c r="D246" s="150" t="s">
        <v>2655</v>
      </c>
      <c r="E246" s="32" t="s">
        <v>3930</v>
      </c>
      <c r="F246" s="2">
        <v>834.6</v>
      </c>
      <c r="G246" s="144">
        <v>1437</v>
      </c>
      <c r="H246" s="7">
        <v>4</v>
      </c>
      <c r="I246" s="8">
        <f t="shared" si="12"/>
        <v>5748</v>
      </c>
      <c r="J246" s="8">
        <f t="shared" si="13"/>
        <v>402.36</v>
      </c>
      <c r="K246" s="8">
        <f t="shared" si="14"/>
        <v>6150.36</v>
      </c>
      <c r="L246" s="8">
        <f t="shared" si="15"/>
        <v>6984.96</v>
      </c>
      <c r="AC246" s="18"/>
    </row>
    <row r="247" spans="1:29" ht="24" customHeight="1" x14ac:dyDescent="0.4">
      <c r="A247" s="10">
        <v>243</v>
      </c>
      <c r="B247" s="148" t="s">
        <v>2434</v>
      </c>
      <c r="C247" s="5" t="s">
        <v>3837</v>
      </c>
      <c r="D247" s="150" t="s">
        <v>2765</v>
      </c>
      <c r="E247" s="32" t="s">
        <v>3927</v>
      </c>
      <c r="F247" s="33">
        <v>0</v>
      </c>
      <c r="G247" s="144">
        <v>23</v>
      </c>
      <c r="H247" s="7">
        <v>4</v>
      </c>
      <c r="I247" s="8">
        <f t="shared" si="12"/>
        <v>92</v>
      </c>
      <c r="J247" s="8">
        <f t="shared" si="13"/>
        <v>6.44</v>
      </c>
      <c r="K247" s="8">
        <f t="shared" si="14"/>
        <v>98.44</v>
      </c>
      <c r="L247" s="8">
        <f t="shared" si="15"/>
        <v>98.44</v>
      </c>
      <c r="AC247" s="18"/>
    </row>
    <row r="248" spans="1:29" ht="24" customHeight="1" x14ac:dyDescent="0.4">
      <c r="A248" s="10">
        <v>244</v>
      </c>
      <c r="B248" s="148" t="s">
        <v>2435</v>
      </c>
      <c r="C248" s="5" t="s">
        <v>2766</v>
      </c>
      <c r="D248" s="150" t="s">
        <v>2767</v>
      </c>
      <c r="E248" s="32" t="s">
        <v>3930</v>
      </c>
      <c r="F248" s="2">
        <v>239.68</v>
      </c>
      <c r="G248" s="144">
        <v>34</v>
      </c>
      <c r="H248" s="7">
        <v>4</v>
      </c>
      <c r="I248" s="8">
        <f t="shared" si="12"/>
        <v>136</v>
      </c>
      <c r="J248" s="8">
        <f t="shared" si="13"/>
        <v>9.5200000000000014</v>
      </c>
      <c r="K248" s="8">
        <f t="shared" si="14"/>
        <v>145.52000000000001</v>
      </c>
      <c r="L248" s="8">
        <f t="shared" si="15"/>
        <v>385.20000000000005</v>
      </c>
      <c r="AC248" s="18"/>
    </row>
    <row r="249" spans="1:29" ht="24" customHeight="1" x14ac:dyDescent="0.4">
      <c r="A249" s="10">
        <v>245</v>
      </c>
      <c r="B249" s="148" t="s">
        <v>2436</v>
      </c>
      <c r="C249" s="5" t="s">
        <v>3838</v>
      </c>
      <c r="D249" s="150" t="s">
        <v>2768</v>
      </c>
      <c r="E249" s="32" t="s">
        <v>3930</v>
      </c>
      <c r="F249" s="2">
        <v>261.08</v>
      </c>
      <c r="G249" s="144">
        <v>73</v>
      </c>
      <c r="H249" s="7">
        <v>4</v>
      </c>
      <c r="I249" s="8">
        <f t="shared" si="12"/>
        <v>292</v>
      </c>
      <c r="J249" s="8">
        <f t="shared" si="13"/>
        <v>20.440000000000001</v>
      </c>
      <c r="K249" s="8">
        <f t="shared" si="14"/>
        <v>312.44</v>
      </c>
      <c r="L249" s="8">
        <f t="shared" si="15"/>
        <v>573.52</v>
      </c>
      <c r="AC249" s="18"/>
    </row>
    <row r="250" spans="1:29" ht="24" customHeight="1" x14ac:dyDescent="0.4">
      <c r="A250" s="10">
        <v>246</v>
      </c>
      <c r="B250" s="148" t="s">
        <v>2437</v>
      </c>
      <c r="C250" s="5" t="s">
        <v>3839</v>
      </c>
      <c r="D250" s="150" t="s">
        <v>2769</v>
      </c>
      <c r="E250" s="3" t="s">
        <v>3927</v>
      </c>
      <c r="F250" s="33">
        <v>0</v>
      </c>
      <c r="G250" s="144">
        <v>6</v>
      </c>
      <c r="H250" s="7">
        <v>4</v>
      </c>
      <c r="I250" s="8">
        <f t="shared" si="12"/>
        <v>24</v>
      </c>
      <c r="J250" s="8">
        <f t="shared" si="13"/>
        <v>1.6800000000000002</v>
      </c>
      <c r="K250" s="8">
        <f t="shared" si="14"/>
        <v>25.68</v>
      </c>
      <c r="L250" s="8">
        <f t="shared" si="15"/>
        <v>25.68</v>
      </c>
      <c r="AC250" s="18"/>
    </row>
    <row r="251" spans="1:29" ht="24" customHeight="1" x14ac:dyDescent="0.4">
      <c r="A251" s="10">
        <v>247</v>
      </c>
      <c r="B251" s="148" t="s">
        <v>2439</v>
      </c>
      <c r="C251" s="5" t="s">
        <v>2772</v>
      </c>
      <c r="D251" s="150" t="s">
        <v>2773</v>
      </c>
      <c r="E251" s="32" t="s">
        <v>3930</v>
      </c>
      <c r="F251" s="2">
        <v>136.96</v>
      </c>
      <c r="G251" s="144">
        <v>41</v>
      </c>
      <c r="H251" s="7">
        <v>4</v>
      </c>
      <c r="I251" s="8">
        <f t="shared" si="12"/>
        <v>164</v>
      </c>
      <c r="J251" s="8">
        <f t="shared" si="13"/>
        <v>11.48</v>
      </c>
      <c r="K251" s="8">
        <f t="shared" si="14"/>
        <v>175.48</v>
      </c>
      <c r="L251" s="8">
        <f t="shared" si="15"/>
        <v>312.44</v>
      </c>
      <c r="AC251" s="18"/>
    </row>
    <row r="252" spans="1:29" ht="24" customHeight="1" x14ac:dyDescent="0.4">
      <c r="A252" s="10">
        <v>248</v>
      </c>
      <c r="B252" s="148" t="s">
        <v>2438</v>
      </c>
      <c r="C252" s="5" t="s">
        <v>2770</v>
      </c>
      <c r="D252" s="150" t="s">
        <v>2771</v>
      </c>
      <c r="E252" s="32" t="s">
        <v>3927</v>
      </c>
      <c r="F252" s="2">
        <v>0</v>
      </c>
      <c r="G252" s="144">
        <v>13</v>
      </c>
      <c r="H252" s="7">
        <v>4</v>
      </c>
      <c r="I252" s="8">
        <f t="shared" si="12"/>
        <v>52</v>
      </c>
      <c r="J252" s="8">
        <f t="shared" si="13"/>
        <v>3.6400000000000006</v>
      </c>
      <c r="K252" s="8">
        <f t="shared" si="14"/>
        <v>55.64</v>
      </c>
      <c r="L252" s="8">
        <f t="shared" si="15"/>
        <v>55.64</v>
      </c>
      <c r="AC252" s="18"/>
    </row>
    <row r="253" spans="1:29" ht="24" customHeight="1" x14ac:dyDescent="0.4">
      <c r="A253" s="10">
        <v>249</v>
      </c>
      <c r="B253" s="148" t="s">
        <v>2440</v>
      </c>
      <c r="C253" s="5" t="s">
        <v>2774</v>
      </c>
      <c r="D253" s="150" t="s">
        <v>2775</v>
      </c>
      <c r="E253" s="32" t="s">
        <v>3924</v>
      </c>
      <c r="F253" s="2">
        <v>637.72</v>
      </c>
      <c r="G253" s="144">
        <v>22</v>
      </c>
      <c r="H253" s="7">
        <v>4</v>
      </c>
      <c r="I253" s="8">
        <f t="shared" si="12"/>
        <v>88</v>
      </c>
      <c r="J253" s="8">
        <f t="shared" si="13"/>
        <v>6.16</v>
      </c>
      <c r="K253" s="8">
        <f t="shared" si="14"/>
        <v>94.16</v>
      </c>
      <c r="L253" s="8">
        <f t="shared" si="15"/>
        <v>731.88</v>
      </c>
      <c r="AC253" s="18"/>
    </row>
    <row r="254" spans="1:29" ht="24" customHeight="1" x14ac:dyDescent="0.4">
      <c r="A254" s="172">
        <v>250</v>
      </c>
      <c r="B254" s="4" t="s">
        <v>3840</v>
      </c>
      <c r="C254" s="5" t="s">
        <v>3841</v>
      </c>
      <c r="D254" s="150" t="s">
        <v>2716</v>
      </c>
      <c r="E254" s="32"/>
      <c r="F254" s="2">
        <v>0</v>
      </c>
      <c r="G254" s="144">
        <v>0</v>
      </c>
      <c r="H254" s="7">
        <v>4</v>
      </c>
      <c r="I254" s="8">
        <f t="shared" si="12"/>
        <v>0</v>
      </c>
      <c r="J254" s="8">
        <f t="shared" si="13"/>
        <v>0</v>
      </c>
      <c r="K254" s="8">
        <f t="shared" si="14"/>
        <v>0</v>
      </c>
      <c r="L254" s="8">
        <f t="shared" si="15"/>
        <v>0</v>
      </c>
      <c r="AC254" s="18"/>
    </row>
    <row r="255" spans="1:29" ht="24" customHeight="1" x14ac:dyDescent="0.4">
      <c r="A255" s="10">
        <v>251</v>
      </c>
      <c r="B255" s="148" t="s">
        <v>2400</v>
      </c>
      <c r="C255" s="5" t="s">
        <v>2717</v>
      </c>
      <c r="D255" s="150" t="s">
        <v>2716</v>
      </c>
      <c r="E255" s="32" t="s">
        <v>3930</v>
      </c>
      <c r="F255" s="2">
        <v>5362.84</v>
      </c>
      <c r="G255" s="144">
        <v>79</v>
      </c>
      <c r="H255" s="7">
        <v>4</v>
      </c>
      <c r="I255" s="8">
        <f t="shared" si="12"/>
        <v>316</v>
      </c>
      <c r="J255" s="8">
        <f t="shared" si="13"/>
        <v>22.12</v>
      </c>
      <c r="K255" s="8">
        <f t="shared" si="14"/>
        <v>338.12</v>
      </c>
      <c r="L255" s="8">
        <f t="shared" si="15"/>
        <v>5700.96</v>
      </c>
      <c r="AC255" s="18"/>
    </row>
    <row r="256" spans="1:29" ht="24" customHeight="1" x14ac:dyDescent="0.4">
      <c r="A256" s="10">
        <v>252</v>
      </c>
      <c r="B256" s="148" t="s">
        <v>2441</v>
      </c>
      <c r="C256" s="5" t="s">
        <v>2776</v>
      </c>
      <c r="D256" s="150" t="s">
        <v>2777</v>
      </c>
      <c r="E256" s="32" t="s">
        <v>3924</v>
      </c>
      <c r="F256" s="2">
        <v>1245.48</v>
      </c>
      <c r="G256" s="144">
        <v>56</v>
      </c>
      <c r="H256" s="7">
        <v>4</v>
      </c>
      <c r="I256" s="8">
        <f t="shared" si="12"/>
        <v>224</v>
      </c>
      <c r="J256" s="8">
        <f t="shared" si="13"/>
        <v>15.680000000000001</v>
      </c>
      <c r="K256" s="8">
        <f t="shared" si="14"/>
        <v>239.68</v>
      </c>
      <c r="L256" s="8">
        <f t="shared" si="15"/>
        <v>1485.16</v>
      </c>
      <c r="AC256" s="18"/>
    </row>
    <row r="257" spans="1:29" ht="24" customHeight="1" x14ac:dyDescent="0.4">
      <c r="A257" s="10">
        <v>253</v>
      </c>
      <c r="B257" s="148" t="s">
        <v>2530</v>
      </c>
      <c r="C257" s="5" t="s">
        <v>2888</v>
      </c>
      <c r="D257" s="150" t="s">
        <v>2889</v>
      </c>
      <c r="E257" s="32" t="s">
        <v>3927</v>
      </c>
      <c r="F257" s="2">
        <v>0</v>
      </c>
      <c r="G257" s="144">
        <v>157</v>
      </c>
      <c r="H257" s="7">
        <v>4</v>
      </c>
      <c r="I257" s="8">
        <f t="shared" si="12"/>
        <v>628</v>
      </c>
      <c r="J257" s="8">
        <f t="shared" si="13"/>
        <v>43.96</v>
      </c>
      <c r="K257" s="8">
        <f t="shared" si="14"/>
        <v>671.96</v>
      </c>
      <c r="L257" s="8">
        <f t="shared" si="15"/>
        <v>671.96</v>
      </c>
      <c r="AC257" s="18"/>
    </row>
    <row r="258" spans="1:29" ht="24" customHeight="1" x14ac:dyDescent="0.4">
      <c r="A258" s="10">
        <v>254</v>
      </c>
      <c r="B258" s="148" t="s">
        <v>2531</v>
      </c>
      <c r="C258" s="5" t="s">
        <v>2890</v>
      </c>
      <c r="D258" s="150" t="s">
        <v>2891</v>
      </c>
      <c r="E258" s="32" t="s">
        <v>3927</v>
      </c>
      <c r="F258" s="2">
        <v>0</v>
      </c>
      <c r="G258" s="144">
        <v>5</v>
      </c>
      <c r="H258" s="7">
        <v>4</v>
      </c>
      <c r="I258" s="8">
        <f t="shared" si="12"/>
        <v>20</v>
      </c>
      <c r="J258" s="8">
        <f t="shared" si="13"/>
        <v>1.4000000000000001</v>
      </c>
      <c r="K258" s="8">
        <f t="shared" si="14"/>
        <v>21.4</v>
      </c>
      <c r="L258" s="8">
        <f t="shared" si="15"/>
        <v>21.4</v>
      </c>
      <c r="AC258" s="18"/>
    </row>
    <row r="259" spans="1:29" ht="24" customHeight="1" x14ac:dyDescent="0.4">
      <c r="A259" s="10">
        <v>255</v>
      </c>
      <c r="B259" s="3" t="s">
        <v>2532</v>
      </c>
      <c r="C259" s="5" t="s">
        <v>2892</v>
      </c>
      <c r="D259" s="150" t="s">
        <v>2893</v>
      </c>
      <c r="E259" s="32" t="s">
        <v>3927</v>
      </c>
      <c r="F259" s="2">
        <v>0</v>
      </c>
      <c r="G259" s="144">
        <v>33</v>
      </c>
      <c r="H259" s="7">
        <v>4</v>
      </c>
      <c r="I259" s="8">
        <f t="shared" si="12"/>
        <v>132</v>
      </c>
      <c r="J259" s="8">
        <f t="shared" si="13"/>
        <v>9.24</v>
      </c>
      <c r="K259" s="8">
        <f t="shared" si="14"/>
        <v>141.24</v>
      </c>
      <c r="L259" s="8">
        <f t="shared" si="15"/>
        <v>141.24</v>
      </c>
      <c r="AC259" s="18"/>
    </row>
    <row r="260" spans="1:29" ht="24" customHeight="1" x14ac:dyDescent="0.4">
      <c r="A260" s="10">
        <v>256</v>
      </c>
      <c r="B260" s="148" t="s">
        <v>2533</v>
      </c>
      <c r="C260" s="5" t="s">
        <v>1949</v>
      </c>
      <c r="D260" s="150" t="s">
        <v>2894</v>
      </c>
      <c r="E260" s="32" t="s">
        <v>3930</v>
      </c>
      <c r="F260" s="2">
        <v>261.08</v>
      </c>
      <c r="G260" s="144">
        <v>62</v>
      </c>
      <c r="H260" s="7">
        <v>4</v>
      </c>
      <c r="I260" s="8">
        <f t="shared" si="12"/>
        <v>248</v>
      </c>
      <c r="J260" s="8">
        <f t="shared" si="13"/>
        <v>17.360000000000003</v>
      </c>
      <c r="K260" s="8">
        <f t="shared" si="14"/>
        <v>265.36</v>
      </c>
      <c r="L260" s="8">
        <f t="shared" si="15"/>
        <v>526.44000000000005</v>
      </c>
      <c r="AC260" s="18"/>
    </row>
    <row r="261" spans="1:29" ht="24" customHeight="1" x14ac:dyDescent="0.4">
      <c r="A261" s="10">
        <v>257</v>
      </c>
      <c r="B261" s="148" t="s">
        <v>2534</v>
      </c>
      <c r="C261" s="5" t="s">
        <v>2895</v>
      </c>
      <c r="D261" s="150" t="s">
        <v>2896</v>
      </c>
      <c r="E261" s="32" t="s">
        <v>3924</v>
      </c>
      <c r="F261" s="2">
        <v>620.6</v>
      </c>
      <c r="G261" s="144">
        <v>6</v>
      </c>
      <c r="H261" s="7">
        <v>4</v>
      </c>
      <c r="I261" s="8">
        <f t="shared" si="12"/>
        <v>24</v>
      </c>
      <c r="J261" s="8">
        <f t="shared" si="13"/>
        <v>1.6800000000000002</v>
      </c>
      <c r="K261" s="8">
        <f t="shared" si="14"/>
        <v>25.68</v>
      </c>
      <c r="L261" s="8">
        <f t="shared" si="15"/>
        <v>646.28</v>
      </c>
      <c r="AC261" s="18"/>
    </row>
    <row r="262" spans="1:29" ht="24" customHeight="1" x14ac:dyDescent="0.4">
      <c r="A262" s="10">
        <v>258</v>
      </c>
      <c r="B262" s="148" t="s">
        <v>2535</v>
      </c>
      <c r="C262" s="5" t="s">
        <v>2897</v>
      </c>
      <c r="D262" s="150" t="s">
        <v>2898</v>
      </c>
      <c r="E262" s="32" t="s">
        <v>3930</v>
      </c>
      <c r="F262" s="2">
        <v>526.44000000000005</v>
      </c>
      <c r="G262" s="144">
        <v>152</v>
      </c>
      <c r="H262" s="7">
        <v>4</v>
      </c>
      <c r="I262" s="8">
        <f t="shared" ref="I262:I295" si="16">G262*H262</f>
        <v>608</v>
      </c>
      <c r="J262" s="8">
        <f t="shared" ref="J262:J284" si="17">I262*7%</f>
        <v>42.56</v>
      </c>
      <c r="K262" s="8">
        <f t="shared" ref="K262:K295" si="18">ROUNDUP(I262+J262,2)</f>
        <v>650.55999999999995</v>
      </c>
      <c r="L262" s="8">
        <f t="shared" ref="L262:L295" si="19">F262+K262</f>
        <v>1177</v>
      </c>
      <c r="AC262" s="18"/>
    </row>
    <row r="263" spans="1:29" ht="24" customHeight="1" x14ac:dyDescent="0.4">
      <c r="A263" s="10">
        <v>259</v>
      </c>
      <c r="B263" s="148" t="s">
        <v>2536</v>
      </c>
      <c r="C263" s="5" t="s">
        <v>2899</v>
      </c>
      <c r="D263" s="150" t="s">
        <v>2900</v>
      </c>
      <c r="E263" s="32" t="s">
        <v>3927</v>
      </c>
      <c r="F263" s="2">
        <v>0</v>
      </c>
      <c r="G263" s="144">
        <v>62</v>
      </c>
      <c r="H263" s="7">
        <v>4</v>
      </c>
      <c r="I263" s="8">
        <f t="shared" si="16"/>
        <v>248</v>
      </c>
      <c r="J263" s="8">
        <f t="shared" si="17"/>
        <v>17.360000000000003</v>
      </c>
      <c r="K263" s="8">
        <f t="shared" si="18"/>
        <v>265.36</v>
      </c>
      <c r="L263" s="8">
        <f t="shared" si="19"/>
        <v>265.36</v>
      </c>
      <c r="AC263" s="18"/>
    </row>
    <row r="264" spans="1:29" ht="24" customHeight="1" x14ac:dyDescent="0.4">
      <c r="A264" s="10">
        <v>260</v>
      </c>
      <c r="B264" s="148" t="s">
        <v>2368</v>
      </c>
      <c r="C264" s="5" t="s">
        <v>2661</v>
      </c>
      <c r="D264" s="150" t="s">
        <v>2662</v>
      </c>
      <c r="E264" s="32" t="s">
        <v>3938</v>
      </c>
      <c r="F264" s="2">
        <v>393.76</v>
      </c>
      <c r="G264" s="144">
        <v>2</v>
      </c>
      <c r="H264" s="7">
        <v>4</v>
      </c>
      <c r="I264" s="8">
        <f t="shared" si="16"/>
        <v>8</v>
      </c>
      <c r="J264" s="8">
        <f t="shared" si="17"/>
        <v>0.56000000000000005</v>
      </c>
      <c r="K264" s="8">
        <f t="shared" si="18"/>
        <v>8.56</v>
      </c>
      <c r="L264" s="8">
        <f t="shared" si="19"/>
        <v>402.32</v>
      </c>
      <c r="AC264" s="18"/>
    </row>
    <row r="265" spans="1:29" ht="24" customHeight="1" x14ac:dyDescent="0.4">
      <c r="A265" s="10">
        <v>261</v>
      </c>
      <c r="B265" s="148" t="s">
        <v>2367</v>
      </c>
      <c r="C265" s="5" t="s">
        <v>2659</v>
      </c>
      <c r="D265" s="150" t="s">
        <v>2660</v>
      </c>
      <c r="E265" s="32" t="s">
        <v>3924</v>
      </c>
      <c r="F265" s="2">
        <v>355.24</v>
      </c>
      <c r="G265" s="144">
        <v>13</v>
      </c>
      <c r="H265" s="7">
        <v>4</v>
      </c>
      <c r="I265" s="8">
        <f t="shared" si="16"/>
        <v>52</v>
      </c>
      <c r="J265" s="8">
        <f t="shared" si="17"/>
        <v>3.6400000000000006</v>
      </c>
      <c r="K265" s="8">
        <f t="shared" si="18"/>
        <v>55.64</v>
      </c>
      <c r="L265" s="8">
        <f t="shared" si="19"/>
        <v>410.88</v>
      </c>
      <c r="AC265" s="18"/>
    </row>
    <row r="266" spans="1:29" ht="24" customHeight="1" x14ac:dyDescent="0.4">
      <c r="A266" s="10">
        <v>262</v>
      </c>
      <c r="B266" s="148" t="s">
        <v>2366</v>
      </c>
      <c r="C266" s="5" t="s">
        <v>2657</v>
      </c>
      <c r="D266" s="150" t="s">
        <v>2658</v>
      </c>
      <c r="E266" s="32" t="s">
        <v>3927</v>
      </c>
      <c r="F266" s="2">
        <v>0</v>
      </c>
      <c r="G266" s="144">
        <v>57</v>
      </c>
      <c r="H266" s="7">
        <v>4</v>
      </c>
      <c r="I266" s="8">
        <f t="shared" si="16"/>
        <v>228</v>
      </c>
      <c r="J266" s="8">
        <f t="shared" si="17"/>
        <v>15.96</v>
      </c>
      <c r="K266" s="8">
        <f t="shared" si="18"/>
        <v>243.96</v>
      </c>
      <c r="L266" s="8">
        <f t="shared" si="19"/>
        <v>243.96</v>
      </c>
      <c r="AC266" s="18"/>
    </row>
    <row r="267" spans="1:29" ht="24" customHeight="1" x14ac:dyDescent="0.4">
      <c r="A267" s="10">
        <v>263</v>
      </c>
      <c r="B267" s="148" t="s">
        <v>2541</v>
      </c>
      <c r="C267" s="5" t="s">
        <v>3842</v>
      </c>
      <c r="D267" s="150" t="s">
        <v>2908</v>
      </c>
      <c r="E267" s="32" t="s">
        <v>3932</v>
      </c>
      <c r="F267" s="2">
        <v>1284</v>
      </c>
      <c r="G267" s="144">
        <v>40</v>
      </c>
      <c r="H267" s="7">
        <v>4</v>
      </c>
      <c r="I267" s="8">
        <f t="shared" si="16"/>
        <v>160</v>
      </c>
      <c r="J267" s="8">
        <f t="shared" si="17"/>
        <v>11.200000000000001</v>
      </c>
      <c r="K267" s="8">
        <f t="shared" si="18"/>
        <v>171.2</v>
      </c>
      <c r="L267" s="8">
        <f t="shared" si="19"/>
        <v>1455.2</v>
      </c>
      <c r="AC267" s="18"/>
    </row>
    <row r="268" spans="1:29" ht="24" customHeight="1" x14ac:dyDescent="0.4">
      <c r="A268" s="10">
        <v>264</v>
      </c>
      <c r="B268" s="148" t="s">
        <v>2643</v>
      </c>
      <c r="C268" s="5" t="s">
        <v>3055</v>
      </c>
      <c r="D268" s="150" t="s">
        <v>3056</v>
      </c>
      <c r="E268" s="32" t="s">
        <v>3924</v>
      </c>
      <c r="F268" s="2">
        <v>543.55999999999995</v>
      </c>
      <c r="G268" s="144">
        <v>87</v>
      </c>
      <c r="H268" s="7">
        <v>4</v>
      </c>
      <c r="I268" s="8">
        <f t="shared" si="16"/>
        <v>348</v>
      </c>
      <c r="J268" s="8">
        <f t="shared" si="17"/>
        <v>24.360000000000003</v>
      </c>
      <c r="K268" s="8">
        <f t="shared" si="18"/>
        <v>372.36</v>
      </c>
      <c r="L268" s="8">
        <f t="shared" si="19"/>
        <v>915.92</v>
      </c>
      <c r="AC268" s="18"/>
    </row>
    <row r="269" spans="1:29" ht="24" customHeight="1" x14ac:dyDescent="0.4">
      <c r="A269" s="10">
        <v>265</v>
      </c>
      <c r="B269" s="148" t="s">
        <v>2644</v>
      </c>
      <c r="C269" s="5" t="s">
        <v>3843</v>
      </c>
      <c r="D269" s="150" t="s">
        <v>3057</v>
      </c>
      <c r="E269" s="32" t="s">
        <v>3924</v>
      </c>
      <c r="F269" s="2">
        <v>697.64</v>
      </c>
      <c r="G269" s="144">
        <v>39</v>
      </c>
      <c r="H269" s="7">
        <v>4</v>
      </c>
      <c r="I269" s="8">
        <f t="shared" si="16"/>
        <v>156</v>
      </c>
      <c r="J269" s="8">
        <f t="shared" si="17"/>
        <v>10.920000000000002</v>
      </c>
      <c r="K269" s="8">
        <f t="shared" si="18"/>
        <v>166.92</v>
      </c>
      <c r="L269" s="8">
        <f t="shared" si="19"/>
        <v>864.56</v>
      </c>
      <c r="AC269" s="18"/>
    </row>
    <row r="270" spans="1:29" ht="24" customHeight="1" x14ac:dyDescent="0.4">
      <c r="A270" s="10">
        <v>266</v>
      </c>
      <c r="B270" s="148" t="s">
        <v>2645</v>
      </c>
      <c r="C270" s="5" t="s">
        <v>3844</v>
      </c>
      <c r="D270" s="150" t="s">
        <v>3058</v>
      </c>
      <c r="E270" s="32" t="s">
        <v>3924</v>
      </c>
      <c r="F270" s="2">
        <v>273.92</v>
      </c>
      <c r="G270" s="144">
        <v>9</v>
      </c>
      <c r="H270" s="7">
        <v>4</v>
      </c>
      <c r="I270" s="8">
        <f t="shared" si="16"/>
        <v>36</v>
      </c>
      <c r="J270" s="8">
        <f t="shared" si="17"/>
        <v>2.5200000000000005</v>
      </c>
      <c r="K270" s="8">
        <f t="shared" si="18"/>
        <v>38.520000000000003</v>
      </c>
      <c r="L270" s="8">
        <f t="shared" si="19"/>
        <v>312.44</v>
      </c>
      <c r="AC270" s="18"/>
    </row>
    <row r="271" spans="1:29" ht="24" customHeight="1" x14ac:dyDescent="0.4">
      <c r="A271" s="10">
        <v>267</v>
      </c>
      <c r="B271" s="148" t="s">
        <v>2646</v>
      </c>
      <c r="C271" s="5" t="s">
        <v>3845</v>
      </c>
      <c r="D271" s="150" t="s">
        <v>3059</v>
      </c>
      <c r="E271" s="32" t="s">
        <v>3924</v>
      </c>
      <c r="F271" s="2">
        <v>693.36</v>
      </c>
      <c r="G271" s="144">
        <v>22</v>
      </c>
      <c r="H271" s="7">
        <v>4</v>
      </c>
      <c r="I271" s="8">
        <f t="shared" si="16"/>
        <v>88</v>
      </c>
      <c r="J271" s="8">
        <f t="shared" si="17"/>
        <v>6.16</v>
      </c>
      <c r="K271" s="8">
        <f t="shared" si="18"/>
        <v>94.16</v>
      </c>
      <c r="L271" s="8">
        <f t="shared" si="19"/>
        <v>787.52</v>
      </c>
      <c r="AC271" s="18"/>
    </row>
    <row r="272" spans="1:29" ht="24" customHeight="1" x14ac:dyDescent="0.4">
      <c r="A272" s="10">
        <v>268</v>
      </c>
      <c r="B272" s="4" t="s">
        <v>2647</v>
      </c>
      <c r="C272" s="5" t="s">
        <v>3060</v>
      </c>
      <c r="D272" s="150" t="s">
        <v>3061</v>
      </c>
      <c r="E272" s="32" t="s">
        <v>3928</v>
      </c>
      <c r="F272" s="2">
        <v>4489.72</v>
      </c>
      <c r="G272" s="144">
        <v>139</v>
      </c>
      <c r="H272" s="7">
        <v>4</v>
      </c>
      <c r="I272" s="8">
        <f t="shared" si="16"/>
        <v>556</v>
      </c>
      <c r="J272" s="8">
        <f t="shared" si="17"/>
        <v>38.92</v>
      </c>
      <c r="K272" s="8">
        <f t="shared" si="18"/>
        <v>594.91999999999996</v>
      </c>
      <c r="L272" s="8">
        <f t="shared" si="19"/>
        <v>5084.6400000000003</v>
      </c>
      <c r="AC272" s="18"/>
    </row>
    <row r="273" spans="1:29" ht="24" customHeight="1" x14ac:dyDescent="0.4">
      <c r="A273" s="10">
        <v>269</v>
      </c>
      <c r="B273" s="148" t="s">
        <v>2543</v>
      </c>
      <c r="C273" s="5" t="s">
        <v>1391</v>
      </c>
      <c r="D273" s="150" t="s">
        <v>2910</v>
      </c>
      <c r="E273" s="32" t="s">
        <v>3927</v>
      </c>
      <c r="F273" s="2">
        <v>0</v>
      </c>
      <c r="G273" s="144">
        <v>3</v>
      </c>
      <c r="H273" s="7">
        <v>4</v>
      </c>
      <c r="I273" s="8">
        <f t="shared" si="16"/>
        <v>12</v>
      </c>
      <c r="J273" s="8">
        <f t="shared" si="17"/>
        <v>0.84000000000000008</v>
      </c>
      <c r="K273" s="8">
        <f t="shared" si="18"/>
        <v>12.84</v>
      </c>
      <c r="L273" s="8">
        <f t="shared" si="19"/>
        <v>12.84</v>
      </c>
      <c r="AC273" s="18"/>
    </row>
    <row r="274" spans="1:29" ht="24" customHeight="1" x14ac:dyDescent="0.4">
      <c r="A274" s="10">
        <v>270</v>
      </c>
      <c r="B274" s="148" t="s">
        <v>2503</v>
      </c>
      <c r="C274" s="5" t="s">
        <v>3846</v>
      </c>
      <c r="D274" s="150" t="s">
        <v>2851</v>
      </c>
      <c r="E274" s="32" t="s">
        <v>3939</v>
      </c>
      <c r="F274" s="2">
        <v>4.28</v>
      </c>
      <c r="G274" s="144">
        <v>0</v>
      </c>
      <c r="H274" s="7">
        <v>4</v>
      </c>
      <c r="I274" s="8">
        <f t="shared" si="16"/>
        <v>0</v>
      </c>
      <c r="J274" s="8">
        <f t="shared" si="17"/>
        <v>0</v>
      </c>
      <c r="K274" s="8">
        <f t="shared" si="18"/>
        <v>0</v>
      </c>
      <c r="L274" s="8">
        <f t="shared" si="19"/>
        <v>4.28</v>
      </c>
      <c r="AC274" s="18"/>
    </row>
    <row r="275" spans="1:29" ht="24" customHeight="1" x14ac:dyDescent="0.4">
      <c r="A275" s="10">
        <v>271</v>
      </c>
      <c r="B275" s="148" t="s">
        <v>2504</v>
      </c>
      <c r="C275" s="5" t="s">
        <v>2852</v>
      </c>
      <c r="D275" s="150" t="s">
        <v>2853</v>
      </c>
      <c r="E275" s="32" t="s">
        <v>3932</v>
      </c>
      <c r="F275" s="2">
        <v>3329.84</v>
      </c>
      <c r="G275" s="144">
        <v>132</v>
      </c>
      <c r="H275" s="7">
        <v>4</v>
      </c>
      <c r="I275" s="8">
        <f t="shared" si="16"/>
        <v>528</v>
      </c>
      <c r="J275" s="8">
        <f t="shared" si="17"/>
        <v>36.96</v>
      </c>
      <c r="K275" s="8">
        <f t="shared" si="18"/>
        <v>564.96</v>
      </c>
      <c r="L275" s="8">
        <f t="shared" si="19"/>
        <v>3894.8</v>
      </c>
      <c r="AC275" s="18"/>
    </row>
    <row r="276" spans="1:29" ht="24" customHeight="1" x14ac:dyDescent="0.4">
      <c r="A276" s="10">
        <v>272</v>
      </c>
      <c r="B276" s="148" t="s">
        <v>2505</v>
      </c>
      <c r="C276" s="5" t="s">
        <v>2854</v>
      </c>
      <c r="D276" s="150" t="s">
        <v>2855</v>
      </c>
      <c r="E276" s="32" t="s">
        <v>3930</v>
      </c>
      <c r="F276" s="2">
        <v>124.12</v>
      </c>
      <c r="G276" s="144">
        <v>52</v>
      </c>
      <c r="H276" s="7">
        <v>4</v>
      </c>
      <c r="I276" s="8">
        <f t="shared" si="16"/>
        <v>208</v>
      </c>
      <c r="J276" s="8">
        <f t="shared" si="17"/>
        <v>14.560000000000002</v>
      </c>
      <c r="K276" s="8">
        <f t="shared" si="18"/>
        <v>222.56</v>
      </c>
      <c r="L276" s="8">
        <f t="shared" si="19"/>
        <v>346.68</v>
      </c>
      <c r="AC276" s="18"/>
    </row>
    <row r="277" spans="1:29" ht="24" customHeight="1" x14ac:dyDescent="0.4">
      <c r="A277" s="10">
        <v>273</v>
      </c>
      <c r="B277" s="148" t="s">
        <v>2506</v>
      </c>
      <c r="C277" s="5" t="s">
        <v>792</v>
      </c>
      <c r="D277" s="150" t="s">
        <v>2856</v>
      </c>
      <c r="E277" s="32" t="s">
        <v>3924</v>
      </c>
      <c r="F277" s="2">
        <v>1181.28</v>
      </c>
      <c r="G277" s="144">
        <v>143</v>
      </c>
      <c r="H277" s="7">
        <v>4</v>
      </c>
      <c r="I277" s="8">
        <f t="shared" si="16"/>
        <v>572</v>
      </c>
      <c r="J277" s="8">
        <f t="shared" si="17"/>
        <v>40.040000000000006</v>
      </c>
      <c r="K277" s="8">
        <f t="shared" si="18"/>
        <v>612.04</v>
      </c>
      <c r="L277" s="8">
        <f t="shared" si="19"/>
        <v>1793.32</v>
      </c>
      <c r="AC277" s="18"/>
    </row>
    <row r="278" spans="1:29" ht="24" customHeight="1" x14ac:dyDescent="0.4">
      <c r="A278" s="10">
        <v>274</v>
      </c>
      <c r="B278" s="148" t="s">
        <v>2526</v>
      </c>
      <c r="C278" s="5" t="s">
        <v>3847</v>
      </c>
      <c r="D278" s="150" t="s">
        <v>2882</v>
      </c>
      <c r="E278" s="32" t="s">
        <v>3927</v>
      </c>
      <c r="F278" s="2">
        <v>0</v>
      </c>
      <c r="G278" s="144">
        <v>11</v>
      </c>
      <c r="H278" s="7">
        <v>4</v>
      </c>
      <c r="I278" s="8">
        <f t="shared" si="16"/>
        <v>44</v>
      </c>
      <c r="J278" s="8">
        <f t="shared" si="17"/>
        <v>3.08</v>
      </c>
      <c r="K278" s="8">
        <f t="shared" si="18"/>
        <v>47.08</v>
      </c>
      <c r="L278" s="8">
        <f t="shared" si="19"/>
        <v>47.08</v>
      </c>
      <c r="AC278" s="18"/>
    </row>
    <row r="279" spans="1:29" ht="24" customHeight="1" x14ac:dyDescent="0.4">
      <c r="A279" s="10">
        <v>275</v>
      </c>
      <c r="B279" s="148" t="s">
        <v>2525</v>
      </c>
      <c r="C279" s="5" t="s">
        <v>1119</v>
      </c>
      <c r="D279" s="150" t="s">
        <v>2881</v>
      </c>
      <c r="E279" s="32" t="s">
        <v>3932</v>
      </c>
      <c r="F279" s="2">
        <v>1318.24</v>
      </c>
      <c r="G279" s="144">
        <v>64</v>
      </c>
      <c r="H279" s="7">
        <v>4</v>
      </c>
      <c r="I279" s="8">
        <f t="shared" si="16"/>
        <v>256</v>
      </c>
      <c r="J279" s="8">
        <f t="shared" si="17"/>
        <v>17.920000000000002</v>
      </c>
      <c r="K279" s="8">
        <f t="shared" si="18"/>
        <v>273.92</v>
      </c>
      <c r="L279" s="8">
        <f t="shared" si="19"/>
        <v>1592.16</v>
      </c>
      <c r="AC279" s="18"/>
    </row>
    <row r="280" spans="1:29" ht="24" customHeight="1" x14ac:dyDescent="0.4">
      <c r="A280" s="10">
        <v>276</v>
      </c>
      <c r="B280" s="3" t="s">
        <v>2524</v>
      </c>
      <c r="C280" s="5" t="s">
        <v>1060</v>
      </c>
      <c r="D280" s="150" t="s">
        <v>2880</v>
      </c>
      <c r="E280" s="32" t="s">
        <v>3932</v>
      </c>
      <c r="F280" s="2">
        <v>607.76</v>
      </c>
      <c r="G280" s="144">
        <v>53</v>
      </c>
      <c r="H280" s="7">
        <v>4</v>
      </c>
      <c r="I280" s="8">
        <f t="shared" si="16"/>
        <v>212</v>
      </c>
      <c r="J280" s="8">
        <f t="shared" si="17"/>
        <v>14.840000000000002</v>
      </c>
      <c r="K280" s="8">
        <f t="shared" si="18"/>
        <v>226.84</v>
      </c>
      <c r="L280" s="8">
        <f t="shared" si="19"/>
        <v>834.6</v>
      </c>
      <c r="AC280" s="18"/>
    </row>
    <row r="281" spans="1:29" ht="24" customHeight="1" x14ac:dyDescent="0.4">
      <c r="A281" s="10">
        <v>277</v>
      </c>
      <c r="B281" s="148" t="s">
        <v>2421</v>
      </c>
      <c r="C281" s="5" t="s">
        <v>2746</v>
      </c>
      <c r="D281" s="150" t="s">
        <v>2747</v>
      </c>
      <c r="E281" s="32" t="s">
        <v>3924</v>
      </c>
      <c r="F281" s="2">
        <v>1527.96</v>
      </c>
      <c r="G281" s="144">
        <v>66</v>
      </c>
      <c r="H281" s="7">
        <v>4</v>
      </c>
      <c r="I281" s="8">
        <f t="shared" si="16"/>
        <v>264</v>
      </c>
      <c r="J281" s="8">
        <f t="shared" si="17"/>
        <v>18.48</v>
      </c>
      <c r="K281" s="8">
        <f t="shared" si="18"/>
        <v>282.48</v>
      </c>
      <c r="L281" s="8">
        <f t="shared" si="19"/>
        <v>1810.44</v>
      </c>
      <c r="AC281" s="18"/>
    </row>
    <row r="282" spans="1:29" ht="24" customHeight="1" x14ac:dyDescent="0.4">
      <c r="A282" s="10">
        <v>278</v>
      </c>
      <c r="B282" s="148" t="s">
        <v>2426</v>
      </c>
      <c r="C282" s="5" t="s">
        <v>2062</v>
      </c>
      <c r="D282" s="150" t="s">
        <v>2753</v>
      </c>
      <c r="E282" s="32" t="s">
        <v>3927</v>
      </c>
      <c r="F282" s="2">
        <v>0</v>
      </c>
      <c r="G282" s="144">
        <v>2</v>
      </c>
      <c r="H282" s="7">
        <v>4</v>
      </c>
      <c r="I282" s="8">
        <f t="shared" si="16"/>
        <v>8</v>
      </c>
      <c r="J282" s="8">
        <f t="shared" si="17"/>
        <v>0.56000000000000005</v>
      </c>
      <c r="K282" s="8">
        <f t="shared" si="18"/>
        <v>8.56</v>
      </c>
      <c r="L282" s="8">
        <f t="shared" si="19"/>
        <v>8.56</v>
      </c>
      <c r="AC282" s="18"/>
    </row>
    <row r="283" spans="1:29" ht="24" customHeight="1" x14ac:dyDescent="0.4">
      <c r="A283" s="10">
        <v>279</v>
      </c>
      <c r="B283" s="148" t="s">
        <v>2423</v>
      </c>
      <c r="C283" s="5" t="s">
        <v>2750</v>
      </c>
      <c r="D283" s="150" t="s">
        <v>2751</v>
      </c>
      <c r="E283" s="32" t="s">
        <v>3940</v>
      </c>
      <c r="F283" s="2">
        <v>492.2</v>
      </c>
      <c r="G283" s="144">
        <v>24</v>
      </c>
      <c r="H283" s="7">
        <v>4</v>
      </c>
      <c r="I283" s="8">
        <f t="shared" si="16"/>
        <v>96</v>
      </c>
      <c r="J283" s="8">
        <f t="shared" si="17"/>
        <v>6.7200000000000006</v>
      </c>
      <c r="K283" s="8">
        <f t="shared" si="18"/>
        <v>102.72</v>
      </c>
      <c r="L283" s="8">
        <f t="shared" si="19"/>
        <v>594.91999999999996</v>
      </c>
      <c r="AC283" s="18"/>
    </row>
    <row r="284" spans="1:29" ht="24" customHeight="1" x14ac:dyDescent="0.4">
      <c r="A284" s="10">
        <v>280</v>
      </c>
      <c r="B284" s="148" t="s">
        <v>2425</v>
      </c>
      <c r="C284" s="5" t="s">
        <v>3848</v>
      </c>
      <c r="D284" s="150" t="s">
        <v>755</v>
      </c>
      <c r="E284" s="32" t="s">
        <v>3924</v>
      </c>
      <c r="F284" s="2">
        <v>898.8</v>
      </c>
      <c r="G284" s="83">
        <v>35</v>
      </c>
      <c r="H284" s="176">
        <v>4</v>
      </c>
      <c r="I284" s="177">
        <f t="shared" si="16"/>
        <v>140</v>
      </c>
      <c r="J284" s="177">
        <f t="shared" si="17"/>
        <v>9.8000000000000007</v>
      </c>
      <c r="K284" s="177">
        <f t="shared" si="18"/>
        <v>149.80000000000001</v>
      </c>
      <c r="L284" s="177">
        <f t="shared" si="19"/>
        <v>1048.5999999999999</v>
      </c>
      <c r="AC284" s="18"/>
    </row>
    <row r="285" spans="1:29" ht="24" customHeight="1" x14ac:dyDescent="0.4">
      <c r="A285" s="10">
        <v>281</v>
      </c>
      <c r="B285" s="148" t="s">
        <v>2420</v>
      </c>
      <c r="C285" s="5" t="s">
        <v>2744</v>
      </c>
      <c r="D285" s="5" t="s">
        <v>2745</v>
      </c>
      <c r="E285" s="32" t="s">
        <v>3930</v>
      </c>
      <c r="F285" s="2">
        <v>94.16</v>
      </c>
      <c r="G285" s="83">
        <v>24</v>
      </c>
      <c r="H285" s="176">
        <v>4</v>
      </c>
      <c r="I285" s="177">
        <f t="shared" si="16"/>
        <v>96</v>
      </c>
      <c r="J285" s="177">
        <f>I285*7%</f>
        <v>6.7200000000000006</v>
      </c>
      <c r="K285" s="177">
        <f t="shared" si="18"/>
        <v>102.72</v>
      </c>
      <c r="L285" s="177">
        <f>F285+K285</f>
        <v>196.88</v>
      </c>
      <c r="AC285" s="18"/>
    </row>
    <row r="286" spans="1:29" ht="24.75" customHeight="1" x14ac:dyDescent="0.4">
      <c r="A286" s="10">
        <v>282</v>
      </c>
      <c r="B286" s="148" t="s">
        <v>2419</v>
      </c>
      <c r="C286" s="5" t="s">
        <v>2742</v>
      </c>
      <c r="D286" s="5" t="s">
        <v>2743</v>
      </c>
      <c r="E286" s="148" t="s">
        <v>18</v>
      </c>
      <c r="F286" s="78">
        <v>0</v>
      </c>
      <c r="G286" s="83">
        <v>8</v>
      </c>
      <c r="H286" s="176">
        <v>4</v>
      </c>
      <c r="I286" s="177">
        <f t="shared" si="16"/>
        <v>32</v>
      </c>
      <c r="J286" s="177">
        <f t="shared" ref="J286:J295" si="20">I286*7%</f>
        <v>2.2400000000000002</v>
      </c>
      <c r="K286" s="177">
        <f t="shared" si="18"/>
        <v>34.24</v>
      </c>
      <c r="L286" s="177">
        <f t="shared" si="19"/>
        <v>34.24</v>
      </c>
    </row>
    <row r="287" spans="1:29" ht="24" customHeight="1" x14ac:dyDescent="0.4">
      <c r="A287" s="10">
        <v>283</v>
      </c>
      <c r="B287" s="148" t="s">
        <v>2418</v>
      </c>
      <c r="C287" s="5" t="s">
        <v>2740</v>
      </c>
      <c r="D287" s="5" t="s">
        <v>2741</v>
      </c>
      <c r="E287" s="148" t="s">
        <v>18</v>
      </c>
      <c r="F287" s="78">
        <v>0</v>
      </c>
      <c r="G287" s="83">
        <v>39</v>
      </c>
      <c r="H287" s="176">
        <v>4</v>
      </c>
      <c r="I287" s="177">
        <f t="shared" si="16"/>
        <v>156</v>
      </c>
      <c r="J287" s="177">
        <f t="shared" si="20"/>
        <v>10.920000000000002</v>
      </c>
      <c r="K287" s="177">
        <f t="shared" si="18"/>
        <v>166.92</v>
      </c>
      <c r="L287" s="177">
        <f t="shared" si="19"/>
        <v>166.92</v>
      </c>
    </row>
    <row r="288" spans="1:29" ht="24" customHeight="1" x14ac:dyDescent="0.4">
      <c r="A288" s="10">
        <v>284</v>
      </c>
      <c r="B288" s="4" t="s">
        <v>2417</v>
      </c>
      <c r="C288" s="5" t="s">
        <v>2738</v>
      </c>
      <c r="D288" s="5" t="s">
        <v>2739</v>
      </c>
      <c r="E288" s="148" t="s">
        <v>18</v>
      </c>
      <c r="F288" s="78">
        <v>0</v>
      </c>
      <c r="G288" s="83">
        <v>86</v>
      </c>
      <c r="H288" s="176">
        <v>4</v>
      </c>
      <c r="I288" s="177">
        <f t="shared" si="16"/>
        <v>344</v>
      </c>
      <c r="J288" s="177">
        <f t="shared" si="20"/>
        <v>24.080000000000002</v>
      </c>
      <c r="K288" s="177">
        <f t="shared" si="18"/>
        <v>368.08</v>
      </c>
      <c r="L288" s="177">
        <f t="shared" si="19"/>
        <v>368.08</v>
      </c>
    </row>
    <row r="289" spans="1:12" ht="24" customHeight="1" x14ac:dyDescent="0.4">
      <c r="A289" s="172">
        <v>285</v>
      </c>
      <c r="B289" s="4" t="s">
        <v>3849</v>
      </c>
      <c r="C289" s="5" t="s">
        <v>708</v>
      </c>
      <c r="D289" s="5" t="s">
        <v>3850</v>
      </c>
      <c r="E289" s="148" t="s">
        <v>18</v>
      </c>
      <c r="F289" s="78">
        <v>0</v>
      </c>
      <c r="G289" s="83">
        <v>0</v>
      </c>
      <c r="H289" s="176">
        <v>4</v>
      </c>
      <c r="I289" s="177">
        <f t="shared" si="16"/>
        <v>0</v>
      </c>
      <c r="J289" s="177">
        <f t="shared" si="20"/>
        <v>0</v>
      </c>
      <c r="K289" s="177">
        <f t="shared" si="18"/>
        <v>0</v>
      </c>
      <c r="L289" s="177">
        <f t="shared" si="19"/>
        <v>0</v>
      </c>
    </row>
    <row r="290" spans="1:12" ht="24" customHeight="1" x14ac:dyDescent="0.4">
      <c r="A290" s="10">
        <v>286</v>
      </c>
      <c r="B290" s="148" t="s">
        <v>2416</v>
      </c>
      <c r="C290" s="5" t="s">
        <v>708</v>
      </c>
      <c r="D290" s="5" t="s">
        <v>2737</v>
      </c>
      <c r="E290" s="148" t="s">
        <v>3924</v>
      </c>
      <c r="F290" s="78">
        <v>736.16</v>
      </c>
      <c r="G290" s="83">
        <v>41</v>
      </c>
      <c r="H290" s="176">
        <v>4</v>
      </c>
      <c r="I290" s="177">
        <f t="shared" si="16"/>
        <v>164</v>
      </c>
      <c r="J290" s="177">
        <f t="shared" si="20"/>
        <v>11.48</v>
      </c>
      <c r="K290" s="177">
        <f t="shared" si="18"/>
        <v>175.48</v>
      </c>
      <c r="L290" s="177">
        <f t="shared" si="19"/>
        <v>911.64</v>
      </c>
    </row>
    <row r="291" spans="1:12" ht="24" customHeight="1" x14ac:dyDescent="0.4">
      <c r="A291" s="10">
        <v>287</v>
      </c>
      <c r="B291" s="148" t="s">
        <v>2388</v>
      </c>
      <c r="C291" s="5" t="s">
        <v>2694</v>
      </c>
      <c r="D291" s="5" t="s">
        <v>2695</v>
      </c>
      <c r="E291" s="148" t="s">
        <v>3924</v>
      </c>
      <c r="F291" s="78">
        <v>4536.8</v>
      </c>
      <c r="G291" s="83">
        <v>183</v>
      </c>
      <c r="H291" s="176">
        <v>4</v>
      </c>
      <c r="I291" s="177">
        <f t="shared" si="16"/>
        <v>732</v>
      </c>
      <c r="J291" s="177">
        <f t="shared" si="20"/>
        <v>51.24</v>
      </c>
      <c r="K291" s="177">
        <f t="shared" si="18"/>
        <v>783.24</v>
      </c>
      <c r="L291" s="177">
        <f t="shared" si="19"/>
        <v>5320.04</v>
      </c>
    </row>
    <row r="292" spans="1:12" ht="24" customHeight="1" x14ac:dyDescent="0.4">
      <c r="A292" s="10">
        <v>288</v>
      </c>
      <c r="B292" s="148" t="s">
        <v>2603</v>
      </c>
      <c r="C292" s="5" t="s">
        <v>2214</v>
      </c>
      <c r="D292" s="5" t="s">
        <v>2994</v>
      </c>
      <c r="E292" s="148" t="s">
        <v>3924</v>
      </c>
      <c r="F292" s="78">
        <v>950.16</v>
      </c>
      <c r="G292" s="83">
        <v>21</v>
      </c>
      <c r="H292" s="176">
        <v>4</v>
      </c>
      <c r="I292" s="177">
        <f t="shared" si="16"/>
        <v>84</v>
      </c>
      <c r="J292" s="177">
        <f t="shared" si="20"/>
        <v>5.8800000000000008</v>
      </c>
      <c r="K292" s="177">
        <f t="shared" si="18"/>
        <v>89.88</v>
      </c>
      <c r="L292" s="177">
        <f t="shared" si="19"/>
        <v>1040.04</v>
      </c>
    </row>
    <row r="293" spans="1:12" ht="24" customHeight="1" x14ac:dyDescent="0.4">
      <c r="A293" s="10">
        <v>289</v>
      </c>
      <c r="B293" s="148" t="s">
        <v>2635</v>
      </c>
      <c r="C293" s="5" t="s">
        <v>3040</v>
      </c>
      <c r="D293" s="5" t="s">
        <v>3041</v>
      </c>
      <c r="E293" s="148" t="s">
        <v>3924</v>
      </c>
      <c r="F293" s="78">
        <v>577.79999999999995</v>
      </c>
      <c r="G293" s="83">
        <v>19</v>
      </c>
      <c r="H293" s="176">
        <v>4</v>
      </c>
      <c r="I293" s="177">
        <f t="shared" si="16"/>
        <v>76</v>
      </c>
      <c r="J293" s="177">
        <f t="shared" si="20"/>
        <v>5.32</v>
      </c>
      <c r="K293" s="177">
        <f t="shared" si="18"/>
        <v>81.319999999999993</v>
      </c>
      <c r="L293" s="177">
        <f t="shared" si="19"/>
        <v>659.11999999999989</v>
      </c>
    </row>
    <row r="294" spans="1:12" ht="24" customHeight="1" x14ac:dyDescent="0.4">
      <c r="A294" s="10">
        <v>290</v>
      </c>
      <c r="B294" s="3" t="s">
        <v>2636</v>
      </c>
      <c r="C294" s="5" t="s">
        <v>3042</v>
      </c>
      <c r="D294" s="5" t="s">
        <v>3043</v>
      </c>
      <c r="E294" s="148" t="s">
        <v>3924</v>
      </c>
      <c r="F294" s="78">
        <v>911.64</v>
      </c>
      <c r="G294" s="83">
        <v>42</v>
      </c>
      <c r="H294" s="176">
        <v>4</v>
      </c>
      <c r="I294" s="177">
        <f t="shared" si="16"/>
        <v>168</v>
      </c>
      <c r="J294" s="177">
        <f t="shared" si="20"/>
        <v>11.760000000000002</v>
      </c>
      <c r="K294" s="177">
        <f t="shared" si="18"/>
        <v>179.76</v>
      </c>
      <c r="L294" s="177">
        <f t="shared" si="19"/>
        <v>1091.4000000000001</v>
      </c>
    </row>
    <row r="295" spans="1:12" ht="24" customHeight="1" x14ac:dyDescent="0.4">
      <c r="A295" s="10">
        <v>291</v>
      </c>
      <c r="B295" s="10" t="s">
        <v>2634</v>
      </c>
      <c r="C295" s="9" t="s">
        <v>3038</v>
      </c>
      <c r="D295" s="149" t="s">
        <v>3039</v>
      </c>
      <c r="E295" s="148" t="s">
        <v>3924</v>
      </c>
      <c r="F295" s="78">
        <v>1044.32</v>
      </c>
      <c r="G295" s="83">
        <v>39</v>
      </c>
      <c r="H295" s="176">
        <v>4</v>
      </c>
      <c r="I295" s="177">
        <f t="shared" si="16"/>
        <v>156</v>
      </c>
      <c r="J295" s="177">
        <f t="shared" si="20"/>
        <v>10.920000000000002</v>
      </c>
      <c r="K295" s="177">
        <f t="shared" si="18"/>
        <v>166.92</v>
      </c>
      <c r="L295" s="177">
        <f t="shared" si="19"/>
        <v>1211.24</v>
      </c>
    </row>
    <row r="296" spans="1:12" ht="24" customHeight="1" x14ac:dyDescent="0.4">
      <c r="F296" s="175">
        <f>SUM(F5:F295)</f>
        <v>285775.59999999998</v>
      </c>
    </row>
  </sheetData>
  <mergeCells count="8">
    <mergeCell ref="A1:L1"/>
    <mergeCell ref="A3:A4"/>
    <mergeCell ref="B3:B4"/>
    <mergeCell ref="C3:C4"/>
    <mergeCell ref="D3:D4"/>
    <mergeCell ref="I3:I4"/>
    <mergeCell ref="J3:J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เก่า2-992</vt:lpstr>
      <vt:lpstr>เก่า3-291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2017-01-04T05:24:06Z</cp:lastPrinted>
  <dcterms:created xsi:type="dcterms:W3CDTF">2016-05-23T02:36:53Z</dcterms:created>
  <dcterms:modified xsi:type="dcterms:W3CDTF">2021-04-13T09:19:34Z</dcterms:modified>
</cp:coreProperties>
</file>