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defaultThemeVersion="166925"/>
  <mc:AlternateContent xmlns:mc="http://schemas.openxmlformats.org/markup-compatibility/2006">
    <mc:Choice Requires="x15">
      <x15ac:absPath xmlns:x15ac="http://schemas.microsoft.com/office/spreadsheetml/2010/11/ac" url="C:\Users\chrajvir\Documents\Tax Simulator\Final\"/>
    </mc:Choice>
  </mc:AlternateContent>
  <xr:revisionPtr revIDLastSave="0" documentId="13_ncr:1_{D3F11F0E-2F85-4773-84BE-4BB8CCAA57C1}" xr6:coauthVersionLast="46" xr6:coauthVersionMax="46" xr10:uidLastSave="{00000000-0000-0000-0000-000000000000}"/>
  <bookViews>
    <workbookView xWindow="-98" yWindow="-98" windowWidth="19396" windowHeight="10546" xr2:uid="{3843DC55-979D-4730-884A-784DB37EFD9C}"/>
  </bookViews>
  <sheets>
    <sheet name="Simulator"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8" i="1" l="1"/>
  <c r="B66" i="1" s="1"/>
  <c r="C58" i="1"/>
  <c r="B64" i="1"/>
  <c r="C64" i="1"/>
  <c r="B63" i="1"/>
  <c r="B16" i="1"/>
  <c r="C57" i="1" l="1"/>
  <c r="B57" i="1"/>
  <c r="B62" i="1"/>
  <c r="B56" i="1" l="1"/>
  <c r="C56" i="1"/>
  <c r="C66" i="1" l="1"/>
  <c r="B61" i="1"/>
  <c r="B68" i="1" a="1"/>
  <c r="C68" i="1" a="1"/>
  <c r="B70" i="1" l="1"/>
  <c r="C70" i="1"/>
  <c r="B68" i="1"/>
  <c r="C68" i="1"/>
  <c r="C67" i="1" a="1"/>
  <c r="C67" i="1" s="1"/>
  <c r="B67" i="1" a="1"/>
  <c r="B67" i="1" s="1"/>
  <c r="C69" i="1" l="1"/>
  <c r="C71" i="1" s="1"/>
  <c r="C72" i="1" s="1"/>
  <c r="B69" i="1"/>
  <c r="B71" i="1" s="1"/>
  <c r="B72" i="1" s="1"/>
  <c r="B77" i="1" l="1"/>
  <c r="B7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<sst xmlns="http://schemas.openxmlformats.org/spreadsheetml/2006/main" count="110" uniqueCount="75">
  <si>
    <t>Old Regime</t>
  </si>
  <si>
    <t>New Regime</t>
  </si>
  <si>
    <t>Annual Salary</t>
  </si>
  <si>
    <t>Joining Bonus (if applicable)</t>
  </si>
  <si>
    <t>NA</t>
  </si>
  <si>
    <t>Standard Deductions (do not edit)</t>
  </si>
  <si>
    <t>LTA (amount already claimed/reimbursed)</t>
  </si>
  <si>
    <t>Other section 80 deductions</t>
  </si>
  <si>
    <t>Section 80D benefits -  Self, Spouse and
Dependent Children</t>
  </si>
  <si>
    <t>Section 80D benefits - Parents</t>
  </si>
  <si>
    <t>Section 80D benefits - Parents (Sr. Citizens)</t>
  </si>
  <si>
    <t>From</t>
  </si>
  <si>
    <t>To</t>
  </si>
  <si>
    <t>Tax Rate</t>
  </si>
  <si>
    <t>Employee/Company PF contribution</t>
  </si>
  <si>
    <t>HRA Exemption (as applicable from policy)</t>
  </si>
  <si>
    <t>Net Difference</t>
  </si>
  <si>
    <t>Preference</t>
  </si>
  <si>
    <t>Employee VPF contribution</t>
  </si>
  <si>
    <t>Profession Tax</t>
  </si>
  <si>
    <t>Section 80CCD(1B) - National Pension Scheme</t>
  </si>
  <si>
    <t>Section 80DD - Dependents Medical Treatment</t>
  </si>
  <si>
    <t>Section 80DD - Dependents Medical Treatment (Severe)</t>
  </si>
  <si>
    <t>Section 80U - Self disability</t>
  </si>
  <si>
    <t>Section 80U - Self disability (Severe)</t>
  </si>
  <si>
    <t>Section 80G/80GGA - Donations (amount after applying IT rules)</t>
  </si>
  <si>
    <t>Children's Education + Hostel Allowance (max. upto 2 children)</t>
  </si>
  <si>
    <t>Section 80C/80CCC/80CCD(1) Investments</t>
  </si>
  <si>
    <t>Maximum Section 80C/80CCC/80CCD(1) deductions</t>
  </si>
  <si>
    <t>Section 80TTA - Interest earned from SBA only</t>
  </si>
  <si>
    <t>Section 80TTB - Interest earned from any deposits (Sr. Citizens)</t>
  </si>
  <si>
    <t>Section 80EEB - Interest on Electric Vehicle Loan</t>
  </si>
  <si>
    <t>Section 80DDB - Self/ Dependents - specified Medical Treatment</t>
  </si>
  <si>
    <t>Section 80DDB - Dependents (Senior Citizens) - specified Medical Treatment</t>
  </si>
  <si>
    <t>Section 80EE - Housing loan benefit</t>
  </si>
  <si>
    <t>Section 80EEA - Housing loan benefit</t>
  </si>
  <si>
    <t>Section 80E - Education Loan</t>
  </si>
  <si>
    <t>Guide</t>
  </si>
  <si>
    <t>Input</t>
  </si>
  <si>
    <t>Information</t>
  </si>
  <si>
    <t>Calculations</t>
  </si>
  <si>
    <t>Output</t>
  </si>
  <si>
    <t>Gross Taxable Income</t>
  </si>
  <si>
    <t>Applicable Income Tax</t>
  </si>
  <si>
    <t>Cess @ 4%</t>
  </si>
  <si>
    <t>Surcharge</t>
  </si>
  <si>
    <t>Total Payable Income Tax</t>
  </si>
  <si>
    <t>Date of Joining (DD/MM/YYYY, if applicable)</t>
  </si>
  <si>
    <t>Applicable Taxation Start Date in FY 2020-2021</t>
  </si>
  <si>
    <t>Applicable Taxation End Date in FY 2020-2021</t>
  </si>
  <si>
    <t>Previous Employer(s) Income (if applicable, without TDS)</t>
  </si>
  <si>
    <t>Any other income (e.g. SBA/RD interest, taxable reimbursements, etc.)</t>
  </si>
  <si>
    <t>Basic Component + DA (per month)</t>
  </si>
  <si>
    <t>Yes</t>
  </si>
  <si>
    <t>VPF Contribution (%)</t>
  </si>
  <si>
    <t>Loss from House Property</t>
  </si>
  <si>
    <t>Deductions under loss from house property</t>
  </si>
  <si>
    <t>Section 10 (Deductions allowed only in Old Regime, excluding Section 10(14))</t>
  </si>
  <si>
    <t>Section 10(14) deductions (allowances exempted in both the tax regimes)</t>
  </si>
  <si>
    <t>Section 10 deductions</t>
  </si>
  <si>
    <t>Income from Dividends - Foreign Companies (without TDS in foreign country)</t>
  </si>
  <si>
    <t>Section 90 - Tax deducted in foreign countries (with bilateral treaty with India) for dividends</t>
  </si>
  <si>
    <t>Section 91 - Tax deducted in foreign countries (without bilateral treaty with India) for dividends</t>
  </si>
  <si>
    <t>Deductions for interest paid to earn dividends</t>
  </si>
  <si>
    <t>Income from Dividends - Domestic Companies (without TDS)</t>
  </si>
  <si>
    <t>Income from Short Term Capital Gains (applicable under Section 111A)</t>
  </si>
  <si>
    <t>Income from Short Term Capital Gains (NA under Section 111A)</t>
  </si>
  <si>
    <t>Income from Long Term Capital Gains (applicable under Section 112A)</t>
  </si>
  <si>
    <t>Income from Long Term Capital Gains (NA under Section 112A)</t>
  </si>
  <si>
    <t>Income from Long Term Capital Gains (NA under Section 112A, specified assets)
Select if availing indexation benefit or not</t>
  </si>
  <si>
    <t>PF Contribution (%)
Select if Employer's PF Contribution is within Annual Salary</t>
  </si>
  <si>
    <t>s</t>
  </si>
  <si>
    <t>Applicable Income Tax on Capital Gains</t>
  </si>
  <si>
    <t>Total Income Tax after Rebate under Section 87(a)</t>
  </si>
  <si>
    <t>Gross Taxable income after deductions (excluding income under Capital Gains)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</si>
</sst>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i/>
      <sz val="11"/>
      <color rgb="FF7F7F7F"/>
      <name val="Calibri"/>
      <family val="2"/>
      <scheme val="minor"/>
    </font>
    <font>
      <sz val="11"/>
      <color theme="0"/>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theme="6"/>
      </patternFill>
    </fill>
    <fill>
      <patternFill patternType="solid">
        <fgColor theme="6"/>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6">
    <xf numFmtId="0" fontId="0" fillId="0" borderId="0"/>
    <xf numFmtId="0" fontId="1" fillId="2" borderId="1" applyNumberFormat="0" applyAlignment="0" applyProtection="0"/>
    <xf numFmtId="0" fontId="2" fillId="3" borderId="2" applyNumberFormat="0" applyAlignment="0" applyProtection="0"/>
    <xf numFmtId="0" fontId="3" fillId="3" borderId="1" applyNumberFormat="0" applyAlignment="0" applyProtection="0"/>
    <xf numFmtId="0" fontId="4" fillId="0" borderId="0" applyNumberFormat="0" applyFill="0" applyBorder="0" applyAlignment="0" applyProtection="0"/>
    <xf numFmtId="0" fontId="5" fillId="4" borderId="0" applyNumberFormat="0" applyBorder="0" applyAlignment="0" applyProtection="0"/>
  </cellStyleXfs>
  <cellXfs count="30">
    <xf numFmtId="0" fontId="0" fillId="0" borderId="0" xfId="0"/>
    <xf numFmtId="0" fontId="0" fillId="0" borderId="0" xfId="0" applyProtection="1">
      <protection locked="0"/>
    </xf>
    <xf numFmtId="0" fontId="0" fillId="0" borderId="0" xfId="0" applyProtection="1"/>
    <xf numFmtId="14" fontId="0" fillId="0" borderId="0" xfId="0" applyNumberFormat="1" applyProtection="1">
      <protection locked="0"/>
    </xf>
    <xf numFmtId="0" fontId="0" fillId="0" borderId="0" xfId="0" applyNumberFormat="1" applyProtection="1">
      <protection locked="0"/>
    </xf>
    <xf numFmtId="0" fontId="0" fillId="0" borderId="0" xfId="0" applyNumberFormat="1" applyProtection="1"/>
    <xf numFmtId="14" fontId="0" fillId="0" borderId="0" xfId="0" applyNumberFormat="1" applyProtection="1"/>
    <xf numFmtId="0" fontId="1" fillId="2" borderId="1" xfId="1" applyProtection="1"/>
    <xf numFmtId="0" fontId="1" fillId="2" borderId="1" xfId="1" applyAlignment="1" applyProtection="1">
      <alignment wrapText="1"/>
    </xf>
    <xf numFmtId="0" fontId="0" fillId="0" borderId="0" xfId="0" applyAlignment="1" applyProtection="1">
      <alignment horizontal="right"/>
      <protection locked="0"/>
    </xf>
    <xf numFmtId="0" fontId="0" fillId="0" borderId="0" xfId="0" applyNumberFormat="1" applyProtection="1">
      <protection hidden="1"/>
    </xf>
    <xf numFmtId="0" fontId="0" fillId="0" borderId="0" xfId="0" applyProtection="1">
      <protection hidden="1"/>
    </xf>
    <xf numFmtId="0" fontId="0" fillId="0" borderId="0" xfId="0" applyAlignment="1" applyProtection="1">
      <alignment horizontal="right"/>
      <protection hidden="1"/>
    </xf>
    <xf numFmtId="14" fontId="0" fillId="0" borderId="0" xfId="0" applyNumberFormat="1" applyProtection="1">
      <protection hidden="1"/>
    </xf>
    <xf numFmtId="0" fontId="4" fillId="0" borderId="0" xfId="4" applyProtection="1">
      <protection hidden="1"/>
    </xf>
    <xf numFmtId="10" fontId="4" fillId="0" borderId="0" xfId="4" applyNumberFormat="1" applyProtection="1">
      <protection hidden="1"/>
    </xf>
    <xf numFmtId="9" fontId="4" fillId="0" borderId="0" xfId="4" applyNumberFormat="1" applyProtection="1">
      <protection hidden="1"/>
    </xf>
    <xf numFmtId="0" fontId="1" fillId="2" borderId="1" xfId="1" applyProtection="1">
      <protection hidden="1"/>
    </xf>
    <xf numFmtId="0" fontId="3" fillId="3" borderId="1" xfId="3" applyProtection="1">
      <protection hidden="1"/>
    </xf>
    <xf numFmtId="0" fontId="2" fillId="3" borderId="2" xfId="2" applyProtection="1">
      <protection hidden="1"/>
    </xf>
    <xf numFmtId="0" fontId="0" fillId="0" borderId="0" xfId="0" applyFill="1" applyBorder="1" applyProtection="1">
      <protection locked="0"/>
    </xf>
    <xf numFmtId="0" fontId="0" fillId="0" borderId="0" xfId="0" applyFill="1" applyBorder="1" applyAlignment="1" applyProtection="1">
      <alignment horizontal="right"/>
      <protection locked="0"/>
    </xf>
    <xf numFmtId="0" fontId="0" fillId="0" borderId="0" xfId="0" applyNumberFormat="1" applyFill="1" applyBorder="1" applyProtection="1"/>
    <xf numFmtId="0" fontId="0" fillId="0" borderId="0" xfId="0" applyAlignment="1" applyProtection="1">
      <alignment horizontal="right"/>
    </xf>
    <xf numFmtId="0" fontId="5" fillId="0" borderId="0" xfId="5" applyFill="1" applyProtection="1"/>
    <xf numFmtId="0" fontId="0" fillId="0" borderId="0" xfId="0" applyNumberFormat="1" applyFill="1" applyBorder="1" applyProtection="1">
      <protection hidden="1"/>
    </xf>
    <xf numFmtId="0" fontId="0" fillId="0" borderId="0" xfId="0" applyFill="1" applyProtection="1">
      <protection hidden="1"/>
    </xf>
    <xf numFmtId="0" fontId="5" fillId="0" borderId="0" xfId="5" applyFill="1" applyProtection="1">
      <protection hidden="1"/>
    </xf>
    <xf numFmtId="0" fontId="5" fillId="4" borderId="0" xfId="5" applyProtection="1"/>
    <xf numFmtId="0" fontId="0" fillId="5" borderId="0" xfId="0" applyFill="1"/>
  </cellXfs>
  <cellStyles count="6">
    <cellStyle name="Accent3" xfId="5" builtinId="37"/>
    <cellStyle name="Calculation" xfId="3" builtinId="22"/>
    <cellStyle name="Explanatory Text" xfId="4" builtinId="53"/>
    <cellStyle name="Input" xfId="1" builtinId="20"/>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hrajvir/AppData/Roaming/Microsoft/AddIns/Tax%20on%20Capital%20Gain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IT_CAPITAL_GAINS"/>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4E777-56A7-4B35-9A19-002DF34E045D}">
  <sheetPr codeName="Sheet1"/>
  <dimension ref="A1:P77"/>
  <sheetViews>
    <sheetView tabSelected="1" topLeftCell="A31" zoomScale="73" zoomScaleNormal="73" workbookViewId="0">
      <selection activeCell="C49" sqref="C49"/>
    </sheetView>
  </sheetViews>
  <sheetFormatPr defaultRowHeight="14.25" x14ac:dyDescent="0.45"/>
  <cols>
    <col min="1" max="1" width="63.19921875" style="1" customWidth="1"/>
    <col min="2" max="2" width="21.3984375" style="1" customWidth="1"/>
    <col min="3" max="3" width="20.1328125" style="1" customWidth="1"/>
    <col min="4" max="4" width="9.06640625" style="1"/>
    <col min="5" max="5" width="11.3984375" style="1" bestFit="1" customWidth="1"/>
    <col min="6" max="6" width="8.3984375" style="1" bestFit="1" customWidth="1"/>
    <col min="7" max="7" width="8.33203125" style="1" bestFit="1" customWidth="1"/>
    <col min="8" max="8" width="9.06640625" style="1"/>
    <col min="9" max="9" width="11.33203125" style="1" customWidth="1"/>
    <col min="10" max="16384" width="9.06640625" style="1"/>
  </cols>
  <sheetData>
    <row r="1" spans="1:16" x14ac:dyDescent="0.45">
      <c r="A1" s="7" t="s">
        <v>2</v>
      </c>
      <c r="B1" s="1">
        <v>0</v>
      </c>
      <c r="D1" s="2"/>
      <c r="E1" s="14" t="s">
        <v>0</v>
      </c>
      <c r="F1" s="14"/>
      <c r="G1" s="14"/>
      <c r="H1" s="2"/>
      <c r="I1" s="2"/>
      <c r="J1" s="2"/>
      <c r="K1" s="2"/>
      <c r="L1" s="2"/>
      <c r="M1" s="2"/>
      <c r="N1" s="2"/>
      <c r="O1" s="2"/>
      <c r="P1" s="2"/>
    </row>
    <row r="2" spans="1:16" x14ac:dyDescent="0.45">
      <c r="A2" s="7" t="s">
        <v>52</v>
      </c>
      <c r="B2" s="1">
        <v>0</v>
      </c>
      <c r="D2" s="2"/>
      <c r="E2" s="14" t="s">
        <v>11</v>
      </c>
      <c r="F2" s="14" t="s">
        <v>12</v>
      </c>
      <c r="G2" s="14" t="s">
        <v>13</v>
      </c>
      <c r="H2" s="2"/>
      <c r="I2" s="2"/>
      <c r="J2" s="2"/>
      <c r="K2" s="2"/>
      <c r="L2" s="2"/>
      <c r="M2" s="2"/>
      <c r="N2" s="2"/>
      <c r="O2" s="2"/>
      <c r="P2" s="2"/>
    </row>
    <row r="3" spans="1:16" x14ac:dyDescent="0.45">
      <c r="A3" s="7" t="s">
        <v>47</v>
      </c>
      <c r="B3" s="3">
        <v>43922</v>
      </c>
      <c r="D3" s="2"/>
      <c r="E3" s="14"/>
      <c r="F3" s="14"/>
      <c r="G3" s="14"/>
      <c r="H3" s="2"/>
      <c r="I3" s="2"/>
      <c r="J3" s="2"/>
      <c r="K3" s="2"/>
      <c r="L3" s="2"/>
      <c r="M3" s="2"/>
      <c r="N3" s="2"/>
      <c r="O3" s="2"/>
      <c r="P3" s="2"/>
    </row>
    <row r="4" spans="1:16" x14ac:dyDescent="0.45">
      <c r="A4" s="7" t="s">
        <v>3</v>
      </c>
      <c r="B4" s="4">
        <v>0</v>
      </c>
      <c r="C4" s="4"/>
      <c r="D4" s="2"/>
      <c r="E4" s="14">
        <v>0</v>
      </c>
      <c r="F4" s="14">
        <v>250000</v>
      </c>
      <c r="G4" s="15">
        <v>0</v>
      </c>
      <c r="H4" s="2"/>
      <c r="I4" s="2"/>
      <c r="J4" s="2"/>
      <c r="K4" s="2"/>
      <c r="L4" s="2"/>
      <c r="M4" s="2"/>
      <c r="N4" s="2"/>
      <c r="O4" s="2"/>
      <c r="P4" s="2"/>
    </row>
    <row r="5" spans="1:16" ht="28.5" x14ac:dyDescent="0.45">
      <c r="A5" s="8" t="s">
        <v>70</v>
      </c>
      <c r="B5" s="1">
        <v>12</v>
      </c>
      <c r="C5" s="1" t="s">
        <v>53</v>
      </c>
      <c r="D5" s="2"/>
      <c r="E5" s="14">
        <v>250000</v>
      </c>
      <c r="F5" s="14">
        <v>500000</v>
      </c>
      <c r="G5" s="15">
        <v>0.05</v>
      </c>
      <c r="H5" s="2"/>
      <c r="I5" s="2"/>
      <c r="J5" s="2"/>
      <c r="K5" s="2"/>
      <c r="L5" s="2"/>
      <c r="M5" s="2"/>
      <c r="N5" s="2"/>
      <c r="O5" s="2"/>
      <c r="P5" s="2"/>
    </row>
    <row r="6" spans="1:16" x14ac:dyDescent="0.45">
      <c r="A6" s="7" t="s">
        <v>54</v>
      </c>
      <c r="B6" s="1">
        <v>0</v>
      </c>
      <c r="D6" s="2"/>
      <c r="E6" s="14">
        <v>500000</v>
      </c>
      <c r="F6" s="14">
        <v>1000000</v>
      </c>
      <c r="G6" s="16">
        <v>0.2</v>
      </c>
      <c r="H6" s="2"/>
      <c r="I6" s="2"/>
      <c r="J6" s="2"/>
      <c r="K6" s="2"/>
      <c r="L6" s="2"/>
      <c r="M6" s="2"/>
      <c r="N6" s="2"/>
      <c r="O6" s="2"/>
      <c r="P6" s="2"/>
    </row>
    <row r="7" spans="1:16" x14ac:dyDescent="0.45">
      <c r="A7" s="7" t="s">
        <v>50</v>
      </c>
      <c r="B7" s="1">
        <v>0</v>
      </c>
      <c r="D7" s="2"/>
      <c r="E7" s="14">
        <v>1000000</v>
      </c>
      <c r="F7" s="14"/>
      <c r="G7" s="16">
        <v>0.3</v>
      </c>
      <c r="H7" s="2"/>
      <c r="I7" s="2"/>
      <c r="J7" s="2"/>
      <c r="K7" s="2"/>
      <c r="L7" s="2"/>
      <c r="M7" s="2"/>
      <c r="N7" s="2"/>
      <c r="O7" s="2"/>
      <c r="P7" s="2"/>
    </row>
    <row r="8" spans="1:16" x14ac:dyDescent="0.45">
      <c r="A8" s="7" t="s">
        <v>64</v>
      </c>
      <c r="B8" s="1">
        <v>0</v>
      </c>
      <c r="D8" s="2"/>
      <c r="E8" s="14"/>
      <c r="F8" s="14"/>
      <c r="G8" s="14"/>
      <c r="H8" s="2"/>
      <c r="I8" s="2"/>
      <c r="J8" s="2"/>
      <c r="K8" s="2"/>
      <c r="L8" s="2"/>
      <c r="M8" s="2"/>
      <c r="N8" s="2"/>
      <c r="O8" s="2"/>
      <c r="P8" s="2"/>
    </row>
    <row r="9" spans="1:16" x14ac:dyDescent="0.45">
      <c r="A9" s="7" t="s">
        <v>60</v>
      </c>
      <c r="B9" s="1">
        <v>0</v>
      </c>
      <c r="D9" s="2"/>
      <c r="E9" s="14" t="s">
        <v>1</v>
      </c>
      <c r="F9" s="14"/>
      <c r="G9" s="14"/>
      <c r="H9" s="2"/>
      <c r="I9" s="2"/>
      <c r="J9" s="2"/>
      <c r="K9" s="2"/>
      <c r="L9" s="2"/>
      <c r="M9" s="2"/>
      <c r="N9" s="2"/>
      <c r="O9" s="2"/>
      <c r="P9" s="2"/>
    </row>
    <row r="10" spans="1:16" x14ac:dyDescent="0.45">
      <c r="A10" s="7" t="s">
        <v>65</v>
      </c>
      <c r="B10" s="1">
        <v>0</v>
      </c>
      <c r="D10" s="2"/>
      <c r="E10" s="14" t="s">
        <v>11</v>
      </c>
      <c r="F10" s="14" t="s">
        <v>12</v>
      </c>
      <c r="G10" s="14" t="s">
        <v>13</v>
      </c>
      <c r="H10" s="2"/>
      <c r="I10" s="2"/>
      <c r="J10" s="2"/>
      <c r="K10" s="2"/>
      <c r="L10" s="2"/>
      <c r="M10" s="2"/>
      <c r="N10" s="2"/>
      <c r="O10" s="2"/>
      <c r="P10" s="2"/>
    </row>
    <row r="11" spans="1:16" x14ac:dyDescent="0.45">
      <c r="A11" s="7" t="s">
        <v>66</v>
      </c>
      <c r="B11" s="1">
        <v>0</v>
      </c>
      <c r="D11" s="2"/>
      <c r="E11" s="14"/>
      <c r="F11" s="14"/>
      <c r="G11" s="14"/>
      <c r="H11" s="2"/>
      <c r="I11" s="2"/>
      <c r="J11" s="2"/>
      <c r="K11" s="2"/>
      <c r="L11" s="2"/>
      <c r="M11" s="2"/>
      <c r="N11" s="2"/>
      <c r="O11" s="2"/>
      <c r="P11" s="2"/>
    </row>
    <row r="12" spans="1:16" x14ac:dyDescent="0.45">
      <c r="A12" s="7" t="s">
        <v>67</v>
      </c>
      <c r="B12" s="1">
        <v>0</v>
      </c>
      <c r="D12" s="2"/>
      <c r="E12" s="14">
        <v>0</v>
      </c>
      <c r="F12" s="14">
        <v>250000</v>
      </c>
      <c r="G12" s="15">
        <v>0</v>
      </c>
      <c r="H12" s="2"/>
      <c r="I12" s="2"/>
      <c r="J12" s="2"/>
      <c r="K12" s="2"/>
      <c r="L12" s="2"/>
      <c r="M12" s="2"/>
      <c r="N12" s="2"/>
      <c r="O12" s="2"/>
      <c r="P12" s="2"/>
    </row>
    <row r="13" spans="1:16" x14ac:dyDescent="0.45">
      <c r="A13" s="7" t="s">
        <v>68</v>
      </c>
      <c r="B13" s="1">
        <v>0</v>
      </c>
      <c r="D13" s="2"/>
      <c r="E13" s="14">
        <v>250000</v>
      </c>
      <c r="F13" s="14">
        <v>500000</v>
      </c>
      <c r="G13" s="15">
        <v>0.05</v>
      </c>
      <c r="H13" s="2"/>
      <c r="I13" s="2"/>
      <c r="J13" s="2"/>
      <c r="K13" s="2"/>
      <c r="L13" s="2"/>
      <c r="M13" s="2"/>
      <c r="N13" s="2"/>
      <c r="O13" s="2"/>
      <c r="P13" s="2"/>
    </row>
    <row r="14" spans="1:16" ht="32.25" customHeight="1" x14ac:dyDescent="0.45">
      <c r="A14" s="8" t="s">
        <v>69</v>
      </c>
      <c r="B14" s="1">
        <v>0</v>
      </c>
      <c r="C14" s="1" t="s">
        <v>53</v>
      </c>
      <c r="D14" s="2"/>
      <c r="E14" s="14">
        <v>500000</v>
      </c>
      <c r="F14" s="14">
        <v>750000</v>
      </c>
      <c r="G14" s="16">
        <v>0.1</v>
      </c>
      <c r="H14" s="2"/>
      <c r="I14" s="2"/>
      <c r="J14" s="2"/>
      <c r="K14" s="2"/>
      <c r="L14" s="2"/>
      <c r="M14" s="2"/>
      <c r="N14" s="2"/>
      <c r="O14" s="2"/>
      <c r="P14" s="2"/>
    </row>
    <row r="15" spans="1:16" x14ac:dyDescent="0.45">
      <c r="A15" s="7" t="s">
        <v>51</v>
      </c>
      <c r="B15" s="1">
        <v>0</v>
      </c>
      <c r="D15" s="2"/>
      <c r="E15" s="14">
        <v>750000</v>
      </c>
      <c r="F15" s="14">
        <v>1000000</v>
      </c>
      <c r="G15" s="16">
        <v>0.15</v>
      </c>
      <c r="H15" s="2"/>
      <c r="L15" s="2"/>
      <c r="M15" s="2"/>
      <c r="N15" s="2"/>
      <c r="O15" s="2"/>
      <c r="P15" s="2"/>
    </row>
    <row r="16" spans="1:16" x14ac:dyDescent="0.45">
      <c r="A16" s="18" t="s">
        <v>48</v>
      </c>
      <c r="B16" s="13">
        <f>MIN(B17,MAX(1/4/2020,B3))</f>
        <v>43922</v>
      </c>
      <c r="D16" s="2"/>
      <c r="E16" s="14">
        <v>1000000</v>
      </c>
      <c r="F16" s="14">
        <v>1250000</v>
      </c>
      <c r="G16" s="16">
        <v>0.2</v>
      </c>
      <c r="H16" s="2"/>
      <c r="L16" s="2"/>
      <c r="M16" s="2"/>
      <c r="N16" s="2"/>
      <c r="O16" s="2"/>
      <c r="P16" s="2"/>
    </row>
    <row r="17" spans="1:16" x14ac:dyDescent="0.45">
      <c r="A17" s="18" t="s">
        <v>49</v>
      </c>
      <c r="B17" s="13">
        <v>44286</v>
      </c>
      <c r="D17" s="2"/>
      <c r="E17" s="14">
        <v>1250000</v>
      </c>
      <c r="F17" s="14">
        <v>1500000</v>
      </c>
      <c r="G17" s="16">
        <v>0.25</v>
      </c>
      <c r="H17" s="2"/>
      <c r="L17" s="2"/>
      <c r="M17" s="2"/>
      <c r="N17" s="2"/>
      <c r="O17" s="2"/>
      <c r="P17" s="2"/>
    </row>
    <row r="18" spans="1:16" x14ac:dyDescent="0.45">
      <c r="A18" s="2"/>
      <c r="B18" s="3"/>
      <c r="D18" s="2"/>
      <c r="E18" s="14">
        <v>1500000</v>
      </c>
      <c r="F18" s="14"/>
      <c r="G18" s="16">
        <v>0.3</v>
      </c>
      <c r="H18" s="2"/>
      <c r="L18" s="2"/>
      <c r="M18" s="2"/>
      <c r="N18" s="2"/>
      <c r="O18" s="2"/>
      <c r="P18" s="2"/>
    </row>
    <row r="19" spans="1:16" x14ac:dyDescent="0.45">
      <c r="A19" s="2"/>
      <c r="B19" s="2" t="s">
        <v>0</v>
      </c>
      <c r="C19" s="11" t="s">
        <v>1</v>
      </c>
      <c r="D19" s="2"/>
      <c r="E19" s="11"/>
      <c r="F19" s="11"/>
      <c r="G19" s="11"/>
      <c r="H19" s="2"/>
      <c r="L19" s="2"/>
      <c r="M19" s="2"/>
      <c r="N19" s="2"/>
      <c r="O19" s="2"/>
      <c r="P19" s="2"/>
    </row>
    <row r="20" spans="1:16" x14ac:dyDescent="0.45">
      <c r="A20" s="7" t="s">
        <v>15</v>
      </c>
      <c r="B20" s="1">
        <v>0</v>
      </c>
      <c r="C20" s="12" t="s">
        <v>4</v>
      </c>
      <c r="D20" s="2"/>
      <c r="E20" s="14" t="s">
        <v>37</v>
      </c>
      <c r="F20" s="11"/>
      <c r="G20" s="11"/>
      <c r="H20" s="2"/>
      <c r="L20" s="2"/>
      <c r="M20" s="2"/>
      <c r="N20" s="2"/>
      <c r="O20" s="2"/>
      <c r="P20" s="2"/>
    </row>
    <row r="21" spans="1:16" x14ac:dyDescent="0.45">
      <c r="A21" s="7" t="s">
        <v>6</v>
      </c>
      <c r="B21" s="1">
        <v>0</v>
      </c>
      <c r="C21" s="12" t="s">
        <v>4</v>
      </c>
      <c r="D21" s="2"/>
      <c r="E21" s="17" t="s">
        <v>38</v>
      </c>
      <c r="F21" s="11"/>
      <c r="G21" s="11"/>
      <c r="H21" s="2"/>
      <c r="L21" s="2"/>
      <c r="M21" s="2"/>
      <c r="N21" s="2"/>
      <c r="O21" s="2"/>
      <c r="P21" s="2"/>
    </row>
    <row r="22" spans="1:16" x14ac:dyDescent="0.45">
      <c r="A22" s="7" t="s">
        <v>19</v>
      </c>
      <c r="B22" s="1">
        <v>0</v>
      </c>
      <c r="C22" s="12" t="s">
        <v>4</v>
      </c>
      <c r="D22" s="2"/>
      <c r="E22" s="18" t="s">
        <v>40</v>
      </c>
      <c r="F22" s="11"/>
      <c r="G22" s="11"/>
      <c r="H22" s="2"/>
      <c r="I22" s="2"/>
      <c r="J22" s="2"/>
      <c r="K22" s="2"/>
      <c r="L22" s="2"/>
      <c r="M22" s="2"/>
      <c r="N22" s="2"/>
      <c r="O22" s="2"/>
      <c r="P22" s="2"/>
    </row>
    <row r="23" spans="1:16" x14ac:dyDescent="0.45">
      <c r="A23" s="7" t="s">
        <v>26</v>
      </c>
      <c r="B23" s="1">
        <v>0</v>
      </c>
      <c r="C23" s="12" t="s">
        <v>4</v>
      </c>
      <c r="D23" s="2"/>
      <c r="E23" s="14" t="s">
        <v>39</v>
      </c>
      <c r="F23" s="11"/>
      <c r="G23" s="11"/>
      <c r="H23" s="2"/>
      <c r="I23" s="2"/>
      <c r="J23" s="2"/>
      <c r="K23" s="2"/>
      <c r="L23" s="2"/>
      <c r="M23" s="2"/>
      <c r="N23" s="2"/>
      <c r="O23" s="2"/>
      <c r="P23" s="2"/>
    </row>
    <row r="24" spans="1:16" x14ac:dyDescent="0.45">
      <c r="A24" s="7" t="s">
        <v>27</v>
      </c>
      <c r="B24" s="1">
        <v>0</v>
      </c>
      <c r="C24" s="12" t="s">
        <v>4</v>
      </c>
      <c r="D24" s="2"/>
      <c r="E24" s="19" t="s">
        <v>41</v>
      </c>
      <c r="F24" s="11"/>
      <c r="G24" s="11"/>
      <c r="H24" s="2"/>
      <c r="I24" s="2"/>
      <c r="J24" s="2"/>
      <c r="K24" s="2"/>
      <c r="L24" s="2"/>
      <c r="M24" s="2"/>
      <c r="N24" s="2"/>
      <c r="O24" s="2"/>
      <c r="P24" s="2"/>
    </row>
    <row r="25" spans="1:16" x14ac:dyDescent="0.45">
      <c r="A25" s="7" t="s">
        <v>20</v>
      </c>
      <c r="B25" s="1">
        <v>0</v>
      </c>
      <c r="C25" s="12" t="s">
        <v>4</v>
      </c>
      <c r="D25" s="2"/>
      <c r="H25" s="2"/>
      <c r="I25" s="2"/>
      <c r="J25" s="2"/>
      <c r="K25" s="2"/>
      <c r="L25" s="2"/>
      <c r="M25" s="2"/>
      <c r="N25" s="2"/>
      <c r="O25" s="2"/>
      <c r="P25" s="2"/>
    </row>
    <row r="26" spans="1:16" ht="28.5" x14ac:dyDescent="0.45">
      <c r="A26" s="8" t="s">
        <v>8</v>
      </c>
      <c r="B26" s="1">
        <v>0</v>
      </c>
      <c r="C26" s="12" t="s">
        <v>4</v>
      </c>
      <c r="D26" s="2"/>
      <c r="H26" s="2"/>
      <c r="I26" s="2"/>
      <c r="J26" s="2"/>
      <c r="K26" s="2"/>
      <c r="L26" s="2"/>
      <c r="M26" s="2"/>
      <c r="N26" s="2"/>
      <c r="O26" s="2"/>
      <c r="P26" s="2"/>
    </row>
    <row r="27" spans="1:16" x14ac:dyDescent="0.45">
      <c r="A27" s="7" t="s">
        <v>9</v>
      </c>
      <c r="B27" s="1">
        <v>0</v>
      </c>
      <c r="C27" s="12" t="s">
        <v>4</v>
      </c>
      <c r="D27" s="2"/>
      <c r="H27" s="2"/>
      <c r="I27" s="2"/>
      <c r="J27" s="2"/>
      <c r="K27" s="2"/>
      <c r="L27" s="2"/>
      <c r="M27" s="2"/>
      <c r="N27" s="2"/>
      <c r="O27" s="2"/>
      <c r="P27" s="2"/>
    </row>
    <row r="28" spans="1:16" x14ac:dyDescent="0.45">
      <c r="A28" s="7" t="s">
        <v>10</v>
      </c>
      <c r="B28" s="1">
        <v>0</v>
      </c>
      <c r="C28" s="12" t="s">
        <v>4</v>
      </c>
      <c r="D28" s="2"/>
      <c r="H28" s="2"/>
      <c r="I28" s="2"/>
      <c r="J28" s="2"/>
      <c r="K28" s="2"/>
      <c r="L28" s="2"/>
      <c r="M28" s="2"/>
      <c r="N28" s="2"/>
      <c r="O28" s="2"/>
      <c r="P28" s="2"/>
    </row>
    <row r="29" spans="1:16" x14ac:dyDescent="0.45">
      <c r="A29" s="7" t="s">
        <v>21</v>
      </c>
      <c r="B29" s="1">
        <v>0</v>
      </c>
      <c r="C29" s="12" t="s">
        <v>4</v>
      </c>
      <c r="D29" s="2"/>
      <c r="H29" s="2"/>
      <c r="I29" s="2"/>
      <c r="J29" s="2"/>
      <c r="K29" s="2"/>
      <c r="L29" s="2"/>
      <c r="M29" s="2"/>
      <c r="N29" s="2"/>
      <c r="O29" s="2"/>
      <c r="P29" s="2"/>
    </row>
    <row r="30" spans="1:16" x14ac:dyDescent="0.45">
      <c r="A30" s="7" t="s">
        <v>22</v>
      </c>
      <c r="B30" s="1">
        <v>0</v>
      </c>
      <c r="C30" s="12" t="s">
        <v>4</v>
      </c>
      <c r="D30" s="2"/>
      <c r="H30" s="2"/>
      <c r="I30" s="2"/>
      <c r="J30" s="2"/>
      <c r="K30" s="2"/>
      <c r="L30" s="2"/>
      <c r="M30" s="2"/>
      <c r="N30" s="2"/>
      <c r="O30" s="2"/>
      <c r="P30" s="2"/>
    </row>
    <row r="31" spans="1:16" x14ac:dyDescent="0.45">
      <c r="A31" s="7" t="s">
        <v>32</v>
      </c>
      <c r="B31" s="1">
        <v>0</v>
      </c>
      <c r="C31" s="12" t="s">
        <v>4</v>
      </c>
      <c r="D31" s="2"/>
      <c r="E31" s="2"/>
      <c r="F31" s="2"/>
      <c r="G31" s="2"/>
      <c r="H31" s="2"/>
      <c r="I31" s="2"/>
      <c r="J31" s="2"/>
      <c r="K31" s="2"/>
      <c r="L31" s="2"/>
      <c r="M31" s="2"/>
      <c r="N31" s="2"/>
      <c r="O31" s="2"/>
      <c r="P31" s="2"/>
    </row>
    <row r="32" spans="1:16" x14ac:dyDescent="0.45">
      <c r="A32" s="7" t="s">
        <v>33</v>
      </c>
      <c r="B32" s="1">
        <v>0</v>
      </c>
      <c r="C32" s="12" t="s">
        <v>4</v>
      </c>
      <c r="D32" s="2"/>
      <c r="E32" s="2"/>
      <c r="F32" s="2"/>
      <c r="G32" s="2"/>
      <c r="H32" s="2"/>
      <c r="I32" s="2"/>
      <c r="J32" s="2"/>
      <c r="K32" s="2"/>
      <c r="L32" s="2"/>
      <c r="M32" s="2"/>
      <c r="N32" s="2"/>
      <c r="O32" s="2"/>
      <c r="P32" s="2"/>
    </row>
    <row r="33" spans="1:16" x14ac:dyDescent="0.45">
      <c r="A33" s="7" t="s">
        <v>36</v>
      </c>
      <c r="B33" s="1">
        <v>0</v>
      </c>
      <c r="C33" s="12" t="s">
        <v>4</v>
      </c>
      <c r="D33" s="2"/>
      <c r="E33" s="2"/>
      <c r="F33" s="2"/>
      <c r="G33" s="2"/>
      <c r="H33" s="2"/>
      <c r="I33" s="2"/>
      <c r="J33" s="2"/>
      <c r="K33" s="2"/>
      <c r="L33" s="2"/>
      <c r="M33" s="2"/>
      <c r="N33" s="2"/>
      <c r="O33" s="2"/>
      <c r="P33" s="2"/>
    </row>
    <row r="34" spans="1:16" x14ac:dyDescent="0.45">
      <c r="A34" s="7" t="s">
        <v>34</v>
      </c>
      <c r="B34" s="1">
        <v>0</v>
      </c>
      <c r="C34" s="12" t="s">
        <v>4</v>
      </c>
      <c r="D34" s="2"/>
      <c r="E34" s="2"/>
      <c r="F34" s="2"/>
      <c r="G34" s="2"/>
      <c r="H34" s="2"/>
      <c r="I34" s="2"/>
      <c r="J34" s="2"/>
      <c r="K34" s="2"/>
      <c r="L34" s="2"/>
      <c r="M34" s="2"/>
      <c r="N34" s="2"/>
      <c r="O34" s="2"/>
      <c r="P34" s="2"/>
    </row>
    <row r="35" spans="1:16" x14ac:dyDescent="0.45">
      <c r="A35" s="7" t="s">
        <v>35</v>
      </c>
      <c r="B35" s="1">
        <v>0</v>
      </c>
      <c r="C35" s="12" t="s">
        <v>4</v>
      </c>
      <c r="D35" s="2"/>
      <c r="E35" s="2"/>
      <c r="F35" s="2"/>
      <c r="G35" s="6"/>
      <c r="H35" s="2"/>
      <c r="I35" s="2"/>
      <c r="J35" s="2"/>
      <c r="K35" s="2"/>
      <c r="L35" s="2"/>
      <c r="M35" s="2"/>
      <c r="N35" s="2"/>
      <c r="O35" s="2"/>
      <c r="P35" s="2"/>
    </row>
    <row r="36" spans="1:16" x14ac:dyDescent="0.45">
      <c r="A36" s="7" t="s">
        <v>31</v>
      </c>
      <c r="B36" s="1">
        <v>0</v>
      </c>
      <c r="C36" s="12" t="s">
        <v>4</v>
      </c>
      <c r="D36" s="2"/>
      <c r="E36" s="2"/>
      <c r="F36" s="2"/>
      <c r="G36" s="2"/>
      <c r="H36" s="2"/>
      <c r="I36" s="2"/>
      <c r="J36" s="2"/>
      <c r="K36" s="2"/>
      <c r="L36" s="2"/>
      <c r="M36" s="2"/>
      <c r="N36" s="2"/>
      <c r="O36" s="2"/>
      <c r="P36" s="2"/>
    </row>
    <row r="37" spans="1:16" x14ac:dyDescent="0.45">
      <c r="A37" s="7" t="s">
        <v>25</v>
      </c>
      <c r="B37" s="1">
        <v>0</v>
      </c>
      <c r="C37" s="12" t="s">
        <v>4</v>
      </c>
      <c r="D37" s="2"/>
      <c r="E37" s="2"/>
      <c r="F37" s="2"/>
      <c r="G37" s="2"/>
      <c r="H37" s="2"/>
      <c r="I37" s="2"/>
      <c r="J37" s="2"/>
      <c r="K37" s="2"/>
      <c r="L37" s="2"/>
      <c r="M37" s="2"/>
      <c r="N37" s="2"/>
      <c r="O37" s="2"/>
      <c r="P37" s="2"/>
    </row>
    <row r="38" spans="1:16" x14ac:dyDescent="0.45">
      <c r="A38" s="7" t="s">
        <v>29</v>
      </c>
      <c r="B38" s="1">
        <v>0</v>
      </c>
      <c r="C38" s="12" t="s">
        <v>4</v>
      </c>
      <c r="D38" s="2"/>
      <c r="E38" s="2"/>
      <c r="F38" s="2"/>
      <c r="G38" s="2"/>
      <c r="H38" s="2"/>
      <c r="I38" s="2"/>
      <c r="J38" s="2"/>
      <c r="K38" s="2"/>
      <c r="L38" s="2"/>
      <c r="M38" s="2"/>
      <c r="N38" s="2"/>
      <c r="O38" s="2"/>
      <c r="P38" s="2"/>
    </row>
    <row r="39" spans="1:16" x14ac:dyDescent="0.45">
      <c r="A39" s="7" t="s">
        <v>30</v>
      </c>
      <c r="B39" s="1">
        <v>0</v>
      </c>
      <c r="C39" s="12" t="s">
        <v>4</v>
      </c>
      <c r="D39" s="2"/>
      <c r="E39" s="2"/>
      <c r="F39" s="2"/>
      <c r="G39" s="2"/>
      <c r="H39" s="2"/>
      <c r="I39" s="2"/>
      <c r="J39" s="2"/>
      <c r="K39" s="2"/>
      <c r="L39" s="2"/>
      <c r="M39" s="2"/>
      <c r="N39" s="2"/>
      <c r="O39" s="2"/>
      <c r="P39" s="2"/>
    </row>
    <row r="40" spans="1:16" x14ac:dyDescent="0.45">
      <c r="A40" s="7" t="s">
        <v>23</v>
      </c>
      <c r="B40" s="1">
        <v>0</v>
      </c>
      <c r="C40" s="12" t="s">
        <v>4</v>
      </c>
      <c r="D40" s="2"/>
      <c r="E40" s="2"/>
      <c r="F40" s="2"/>
      <c r="G40" s="2"/>
      <c r="H40" s="2"/>
      <c r="I40" s="2"/>
      <c r="J40" s="2"/>
      <c r="K40" s="2"/>
      <c r="L40" s="2"/>
      <c r="M40" s="2"/>
      <c r="N40" s="2"/>
      <c r="O40" s="2"/>
      <c r="P40" s="2"/>
    </row>
    <row r="41" spans="1:16" x14ac:dyDescent="0.45">
      <c r="A41" s="7" t="s">
        <v>24</v>
      </c>
      <c r="B41" s="1">
        <v>0</v>
      </c>
      <c r="C41" s="12" t="s">
        <v>4</v>
      </c>
      <c r="D41" s="2"/>
      <c r="E41" s="2"/>
      <c r="F41" s="2"/>
      <c r="G41" s="2"/>
      <c r="H41" s="2"/>
      <c r="I41" s="2"/>
      <c r="J41" s="2"/>
      <c r="K41" s="2"/>
      <c r="L41" s="2"/>
      <c r="M41" s="2"/>
      <c r="N41" s="2"/>
      <c r="O41" s="2"/>
      <c r="P41" s="2"/>
    </row>
    <row r="42" spans="1:16" s="2" customFormat="1" x14ac:dyDescent="0.45"/>
    <row r="43" spans="1:16" s="2" customFormat="1" x14ac:dyDescent="0.45">
      <c r="A43" s="7" t="s">
        <v>55</v>
      </c>
      <c r="B43" s="20">
        <v>0</v>
      </c>
      <c r="C43" s="12" t="s">
        <v>4</v>
      </c>
    </row>
    <row r="44" spans="1:16" s="2" customFormat="1" x14ac:dyDescent="0.45">
      <c r="A44" s="7" t="s">
        <v>57</v>
      </c>
      <c r="B44" s="20">
        <v>0</v>
      </c>
      <c r="C44" s="12" t="s">
        <v>4</v>
      </c>
    </row>
    <row r="45" spans="1:16" s="2" customFormat="1" x14ac:dyDescent="0.45">
      <c r="A45" s="7" t="s">
        <v>58</v>
      </c>
      <c r="B45" s="21">
        <v>0</v>
      </c>
      <c r="C45" s="9">
        <v>0</v>
      </c>
    </row>
    <row r="46" spans="1:16" s="2" customFormat="1" x14ac:dyDescent="0.45">
      <c r="B46" s="21"/>
      <c r="C46" s="9"/>
    </row>
    <row r="47" spans="1:16" s="29" customFormat="1" x14ac:dyDescent="0.45"/>
    <row r="48" spans="1:16" s="2" customFormat="1" x14ac:dyDescent="0.45">
      <c r="B48" s="5"/>
    </row>
    <row r="49" spans="1:8" s="2" customFormat="1" ht="30.4" customHeight="1" x14ac:dyDescent="0.45">
      <c r="A49" s="8" t="s">
        <v>61</v>
      </c>
      <c r="B49" s="5">
        <v>0</v>
      </c>
      <c r="C49" s="23"/>
    </row>
    <row r="50" spans="1:8" s="2" customFormat="1" ht="28.5" customHeight="1" x14ac:dyDescent="0.45">
      <c r="A50" s="8" t="s">
        <v>62</v>
      </c>
      <c r="B50" s="5">
        <v>0</v>
      </c>
      <c r="C50" s="23"/>
    </row>
    <row r="51" spans="1:8" s="2" customFormat="1" x14ac:dyDescent="0.45">
      <c r="A51" s="8" t="s">
        <v>63</v>
      </c>
      <c r="B51" s="22">
        <v>0</v>
      </c>
      <c r="C51" s="23"/>
    </row>
    <row r="52" spans="1:8" s="2" customFormat="1" x14ac:dyDescent="0.45">
      <c r="A52"/>
      <c r="B52" s="22"/>
      <c r="C52" s="23"/>
    </row>
    <row r="53" spans="1:8" s="29" customFormat="1" x14ac:dyDescent="0.45"/>
    <row r="54" spans="1:8" s="2" customFormat="1" x14ac:dyDescent="0.45">
      <c r="A54" s="11"/>
      <c r="B54" s="25"/>
      <c r="C54" s="12"/>
    </row>
    <row r="55" spans="1:8" s="2" customFormat="1" x14ac:dyDescent="0.45">
      <c r="A55" s="11"/>
      <c r="B55" s="10" t="s">
        <v>0</v>
      </c>
      <c r="C55" s="11" t="s">
        <v>1</v>
      </c>
    </row>
    <row r="56" spans="1:8" s="2" customFormat="1" x14ac:dyDescent="0.45">
      <c r="A56" s="18" t="s">
        <v>14</v>
      </c>
      <c r="B56" s="10">
        <f>ROUND((B5/100*B2)*((DATEDIF(B16,EOMONTH(B16,0),"d")+1)/DAY(EOMONTH(B16,0))),0)+ROUND((B5/100*B2)*DATEDIF(B16,B17,"m"),0)</f>
        <v>0</v>
      </c>
      <c r="C56" s="10">
        <f>ROUND((B5/100*B2)*((DATEDIF(B16,EOMONTH(B16,0),"d")+1)/DAY(EOMONTH(B16,0))),0)+ROUND((B5/100*B2)*DATEDIF(B16,B17,"m"),0)</f>
        <v>0</v>
      </c>
      <c r="E56" s="5"/>
    </row>
    <row r="57" spans="1:8" s="2" customFormat="1" x14ac:dyDescent="0.45">
      <c r="A57" s="18" t="s">
        <v>18</v>
      </c>
      <c r="B57" s="10">
        <f>IF(B6&gt;B5,ROUND(((B6-B5)/100*B2)*((DATEDIF(B16,EOMONTH(B16,0),"d")+1)/DAY(EOMONTH(B16,0))),0)+ROUND(((B6-B5)/100*B2)*DATEDIF(B16,B17,"m"),0),0)</f>
        <v>0</v>
      </c>
      <c r="C57" s="10">
        <f>IF(B6&gt;B5,ROUND(((B6-B5)/100*B2)*((DATEDIF(B16,EOMONTH(B16,0),"d")+1)/DAY(EOMONTH(B16,0))),0)+ROUND(((B6-B5)/100*B2)*DATEDIF(B16,B17,"m"),0),0)</f>
        <v>0</v>
      </c>
      <c r="G57" s="5"/>
    </row>
    <row r="58" spans="1:8" s="2" customFormat="1" x14ac:dyDescent="0.45">
      <c r="A58" s="18" t="s">
        <v>42</v>
      </c>
      <c r="B58" s="10">
        <f>ROUND((ROUND((((DATEDIF(B16,EOMONTH(B16,0),"d")+1)/DAY(EOMONTH(B16,0)))*B1/12),0)+ROUND(DATEDIF(B16,B17,"m")*B1/12,0)+B4+B7+IF(B8&gt;5000,0.925*B8,B8)+B9+B11+B15)+IF(C5="Yes",-1*B56,0)-B51,0)</f>
        <v>0</v>
      </c>
      <c r="C58" s="10">
        <f>ROUND((ROUND((((DATEDIF(B16,EOMONTH(B16,0),"d")+1)/DAY(EOMONTH(B16,0)))*B1/12),0)+ROUND(DATEDIF(B16,B17,"m")*B1/12,0)+B4+B7+IF(B8&gt;5000,0.925*B8,B8)+B9+B11+B15)+IF(C5="Yes",-1*C56,0)-B51,0)</f>
        <v>0</v>
      </c>
      <c r="G58" s="5"/>
    </row>
    <row r="59" spans="1:8" customFormat="1" x14ac:dyDescent="0.45">
      <c r="A59" s="11"/>
      <c r="B59" s="11"/>
      <c r="C59" s="11"/>
    </row>
    <row r="60" spans="1:8" s="2" customFormat="1" x14ac:dyDescent="0.45">
      <c r="A60" s="18" t="s">
        <v>5</v>
      </c>
      <c r="B60" s="11">
        <v>50000</v>
      </c>
      <c r="C60" s="12" t="s">
        <v>4</v>
      </c>
      <c r="E60" s="5"/>
    </row>
    <row r="61" spans="1:8" s="2" customFormat="1" x14ac:dyDescent="0.45">
      <c r="A61" s="18" t="s">
        <v>28</v>
      </c>
      <c r="B61" s="11">
        <f>MIN(150000,B24+B56+B57)</f>
        <v>0</v>
      </c>
      <c r="C61" s="12" t="s">
        <v>4</v>
      </c>
      <c r="F61" s="5"/>
      <c r="H61" s="5"/>
    </row>
    <row r="62" spans="1:8" s="2" customFormat="1" x14ac:dyDescent="0.45">
      <c r="A62" s="18" t="s">
        <v>7</v>
      </c>
      <c r="B62" s="11">
        <f>MIN(50000,B25)+MIN(25000,B26)+MIN(25000,B27)+MIN(50000,B28)+MIN(75000,B29)+MIN(125000,B30)+MIN(40000,B31)+MIN(100000,B32)+B33+MIN(50000,B34)+MIN(150000,B35)+MIN(150000,B36)+B37+MIN(10000,B38)+MIN(50000,B39)+MIN(75000,B40)+MIN(125000,B41)</f>
        <v>0</v>
      </c>
      <c r="C62" s="12" t="s">
        <v>4</v>
      </c>
    </row>
    <row r="63" spans="1:8" s="2" customFormat="1" x14ac:dyDescent="0.45">
      <c r="A63" s="18" t="s">
        <v>56</v>
      </c>
      <c r="B63" s="11">
        <f>MIN(200000,B43)</f>
        <v>0</v>
      </c>
      <c r="C63" s="12" t="s">
        <v>4</v>
      </c>
    </row>
    <row r="64" spans="1:8" s="2" customFormat="1" x14ac:dyDescent="0.45">
      <c r="A64" s="18" t="s">
        <v>59</v>
      </c>
      <c r="B64" s="11">
        <f>SUM(B44:B45)</f>
        <v>0</v>
      </c>
      <c r="C64" s="12">
        <f>C45</f>
        <v>0</v>
      </c>
    </row>
    <row r="65" spans="1:9" s="2" customFormat="1" x14ac:dyDescent="0.45">
      <c r="A65" s="11"/>
      <c r="B65" s="11"/>
      <c r="C65" s="11"/>
      <c r="H65" s="5"/>
    </row>
    <row r="66" spans="1:9" s="2" customFormat="1" x14ac:dyDescent="0.45">
      <c r="A66" s="18" t="s">
        <v>74</v>
      </c>
      <c r="B66" s="10">
        <f>MAX(0,B58-SUM(B60:B64)-SUM(B20:B23))</f>
        <v>0</v>
      </c>
      <c r="C66" s="10">
        <f>MAX(0,C58-C64)</f>
        <v>0</v>
      </c>
    </row>
    <row r="67" spans="1:9" s="2" customFormat="1" x14ac:dyDescent="0.45">
      <c r="A67" s="18" t="s">
        <v>43</v>
      </c>
      <c r="B67" s="11" cm="1">
        <f t="array" ref="B67">ROUND(SUMPRODUCT(G4:G7-G3:G6,B66-E4:E7,N(B66&gt;E4:E7)),2)</f>
        <v>0</v>
      </c>
      <c r="C67" s="11" cm="1">
        <f t="array" ref="C67">ROUND(SUMPRODUCT(G12:G18-G11:G17,C66-E12:E18,N(C66&gt;E12:E18)),2)</f>
        <v>0</v>
      </c>
    </row>
    <row r="68" spans="1:9" s="2" customFormat="1" x14ac:dyDescent="0.45">
      <c r="A68" s="18" t="s">
        <v>72</v>
      </c>
      <c r="B68" s="11" cm="1">
        <f t="array" ref="B68">[1]!IT_CAPITAL_GAINS(F4,B66,B10,B12,B13,B14,C14)</f>
        <v>0</v>
      </c>
      <c r="C68" s="11" cm="1">
        <f t="array" ref="C68">[1]!IT_CAPITAL_GAINS(F12,C66,B10,B12,B13,B14,C14)</f>
        <v>0</v>
      </c>
    </row>
    <row r="69" spans="1:9" s="2" customFormat="1" x14ac:dyDescent="0.45">
      <c r="A69" s="18" t="s">
        <v>73</v>
      </c>
      <c r="B69" s="11">
        <f>IF(B66+B10+B12+B13+B14&lt;=F5,MAX(0,B67+B68-((F5-E5)*G5)),B67+B68)</f>
        <v>0</v>
      </c>
      <c r="C69" s="11">
        <f>IF(C66+B10+B12+B13+B14&lt;=F13,MAX(0,C67+C68-((F13-E13)*G13)),C67+C68)</f>
        <v>0</v>
      </c>
    </row>
    <row r="70" spans="1:9" s="2" customFormat="1" x14ac:dyDescent="0.45">
      <c r="A70" s="18" t="s">
        <v>45</v>
      </c>
      <c r="B70" s="11">
        <f>IF(B66+B10+B12+B13+B14&lt;5000000,0,IF(B66+B10+B12+B13+B14&lt;=10000000,0.1*B69,IF(B66+B10+B12+B13+B14&lt;=20000000,0.15*B69,IF(B66+B10+B12+B13+B14&lt;=50000000,0.25*B69,0.37*B69))))</f>
        <v>0</v>
      </c>
      <c r="C70" s="11">
        <f>IF(C66+B10+B12+B13+B14&lt;5000000,0,IF(C66+B10+B12+B13+B14&lt;=10000000,0.1*C69,IF(C66+B10+B12+B13+B14&lt;=20000000,0.15*C69,IF(C66+B10+B12+B13+B14&lt;=50000000,0.25*C69,0.37*C69))))</f>
        <v>0</v>
      </c>
    </row>
    <row r="71" spans="1:9" s="2" customFormat="1" x14ac:dyDescent="0.45">
      <c r="A71" s="18" t="s">
        <v>44</v>
      </c>
      <c r="B71" s="11">
        <f>0.04*(B69+B70)</f>
        <v>0</v>
      </c>
      <c r="C71" s="11">
        <f>0.04*(C69+C70)</f>
        <v>0</v>
      </c>
    </row>
    <row r="72" spans="1:9" s="2" customFormat="1" x14ac:dyDescent="0.45">
      <c r="A72" s="18" t="s">
        <v>46</v>
      </c>
      <c r="B72" s="11">
        <f>ROUND(MAX(0,SUM(B69:B71)-SUM(B49:B50)),2)</f>
        <v>0</v>
      </c>
      <c r="C72" s="11">
        <f>ROUND(MAX(0,SUM(C69:C71)-SUM(C49:C50)),2)</f>
        <v>0</v>
      </c>
      <c r="I72" s="2" t="s">
        <v>71</v>
      </c>
    </row>
    <row r="73" spans="1:9" s="2" customFormat="1" x14ac:dyDescent="0.45">
      <c r="A73" s="11"/>
      <c r="B73" s="11"/>
      <c r="C73" s="11"/>
    </row>
    <row r="74" spans="1:9" s="28" customFormat="1" x14ac:dyDescent="0.45"/>
    <row r="75" spans="1:9" s="24" customFormat="1" x14ac:dyDescent="0.45">
      <c r="A75" s="26"/>
      <c r="B75" s="27"/>
    </row>
    <row r="76" spans="1:9" x14ac:dyDescent="0.45">
      <c r="A76" s="19" t="s">
        <v>16</v>
      </c>
      <c r="B76" s="11">
        <f>ROUND(ABS(B72-C72),2)</f>
        <v>0</v>
      </c>
      <c r="C76" s="2"/>
    </row>
    <row r="77" spans="1:9" x14ac:dyDescent="0.45">
      <c r="A77" s="19" t="s">
        <v>17</v>
      </c>
      <c r="B77" s="12" t="str">
        <f>IF(B72&gt;C72,"New Regime", "Old Regime")</f>
        <v>Old Regime</v>
      </c>
      <c r="C77" s="2"/>
    </row>
  </sheetData>
  <sheetProtection algorithmName="SHA-512" hashValue="EXCeWn4Cil7RREEeIpKDNJgPaGea+omeSbNKmigVHK2NVBz1Xht3EuqN03k6SxdnIy3ltd/i9jiku63m/6qvsg==" saltValue="HOSUJDSVXV0KgVX/tLtUdA==" spinCount="100000" sheet="1" objects="1" scenarios="1"/>
  <mergeCells count="3">
    <mergeCell ref="A74:XFD74"/>
    <mergeCell ref="A47:XFD47"/>
    <mergeCell ref="A53:XFD53"/>
  </mergeCells>
  <dataValidations xWindow="794" yWindow="922" count="22">
    <dataValidation type="custom" allowBlank="1" showInputMessage="1" showErrorMessage="1" errorTitle="Housing Loan Benefit" error="Section 80EEA benefit is applicable only when benefit is not claimed under Section 80EE._x000a_" sqref="B35" xr:uid="{9996CA8A-1186-40D8-8322-5EEC3D7CD6F5}">
      <formula1>$B$34=0</formula1>
    </dataValidation>
    <dataValidation type="custom" allowBlank="1" showInputMessage="1" showErrorMessage="1" errorTitle="80D Parents (Sr. Citizens)" error="Claims under Section 80D Parents (Sr. Citizens) is mutually exclusive to claims under Section 80D Parents." sqref="B28" xr:uid="{172527D4-8EC9-4EB1-9456-81AF2B9B8E4D}">
      <formula1>$B$27=0</formula1>
    </dataValidation>
    <dataValidation type="custom" allowBlank="1" showInputMessage="1" showErrorMessage="1" errorTitle="Section 80D Parents" error="Claims under Section 80D Parents (Sr. Citizens) is mutually exclusive to claims under Section 80D Parents." sqref="B27" xr:uid="{D19E5B0F-4CA7-4186-8345-EE1C810E8352}">
      <formula1>$B$28=0</formula1>
    </dataValidation>
    <dataValidation type="decimal" allowBlank="1" showInputMessage="1" showErrorMessage="1" errorTitle="VPF Contribution" error="VPF Contribution is the additional % of (Basic + DA income), over EPF rate, allocated to be contibuted to the PF account." sqref="B6" xr:uid="{B99E13DA-B108-4CD9-BDE5-42885B96B457}">
      <formula1>IF($B$6&gt;0,$B$5,0)</formula1>
      <formula2>100</formula2>
    </dataValidation>
    <dataValidation type="custom" allowBlank="1" showInputMessage="1" showErrorMessage="1" errorTitle="Section 80U - Self disability" error="Deductions under Section 80U and Section 80DD are mutually exclusive." sqref="B40" xr:uid="{2E7F7CD0-CE0B-4653-A4BE-060C657EBBC0}">
      <formula1>AND($B$29=0,$B$30=0)</formula1>
    </dataValidation>
    <dataValidation type="custom" allowBlank="1" showInputMessage="1" showErrorMessage="1" errorTitle="Section 80U" error="Deductions under Section 80U and Section 80DD are mutually exclusive." sqref="B41" xr:uid="{562C85F8-6F64-4522-94E9-686B33A3AE20}">
      <formula1>AND($B$29=0,$B$30=0)</formula1>
    </dataValidation>
    <dataValidation type="custom" allowBlank="1" showInputMessage="1" showErrorMessage="1" errorTitle="Section 80DD " error="Claims under Section 80DD and Section 80U are mutually exclusive for deductions." sqref="B29" xr:uid="{67A206C9-61DF-4D7B-BBE8-19A0286871A9}">
      <formula1>AND($B$40=0,$B$41=0)</formula1>
    </dataValidation>
    <dataValidation type="custom" allowBlank="1" showInputMessage="1" showErrorMessage="1" errorTitle="Section 80DD" error="Claims under Section 80DD and Section 80U are mutually exclusive for deductions." sqref="B30" xr:uid="{B9F57AA7-51BA-4BEA-B5C3-EE9C9138BD62}">
      <formula1>AND($B$40=0,$B$41=0)</formula1>
    </dataValidation>
    <dataValidation type="decimal" operator="lessThanOrEqual" allowBlank="1" showInputMessage="1" showErrorMessage="1" errorTitle="Children's Edu.+Hostel Allowance" error="Children's education allowance is capped at INR 100 per month per child for upto 2 children AND hostel allowance is capped at INR 300 per month per child for upto 2 children." promptTitle="Children's Edu.+Hostel Allowance" prompt="Children's Education Allowance can be availed at INR 100 per month and Children's Hostel Allowance can be availed at INR 300 per month, each upto maximum of 2 children." sqref="B23" xr:uid="{7E32C0C2-BDF6-4A15-B0C9-BC5BC182BAED}">
      <formula1>9600</formula1>
    </dataValidation>
    <dataValidation type="decimal" operator="lessThanOrEqual" allowBlank="1" showInputMessage="1" showErrorMessage="1" errorTitle="Basic Component" error="Basic Component per month can be set maximum to salary per month (i.e. annual salary / 12)." sqref="B2" xr:uid="{C850F721-3530-449B-BDFF-676D1C665B56}">
      <formula1>($B$1/12)</formula1>
    </dataValidation>
    <dataValidation allowBlank="1" showInputMessage="1" showErrorMessage="1" promptTitle="Section 80C deductions" prompt="The benefits under Section 80C will be capped at INR 1,50,000 in the tax calculations for old regime." sqref="B24" xr:uid="{143DAB20-1D1B-4AD9-AF0B-8274C33D7380}"/>
    <dataValidation type="decimal" operator="greaterThanOrEqual" allowBlank="1" showInputMessage="1" showErrorMessage="1" errorTitle="PF Contribution Rate" error="The rate of contribution to PF account must be greater than or equal to 0." sqref="B5" xr:uid="{7C1574A4-DCA6-4257-B236-8AE4BA85C4E1}">
      <formula1>0</formula1>
    </dataValidation>
    <dataValidation type="custom" allowBlank="1" showInputMessage="1" showErrorMessage="1" errorTitle="Housing loan benefit" error="Section 80EEA benefit is applicable only when benefit is not claimed under Section 80EE._x000a_" sqref="B34" xr:uid="{F90C388A-3E0D-4710-A78E-B724F22E5850}">
      <formula1>$B$35=0</formula1>
    </dataValidation>
    <dataValidation allowBlank="1" showInputMessage="1" showErrorMessage="1" promptTitle="Loss from House Property" prompt="Deductions under loss of income due to house property (Section 24) is capped at INR 2,00,000." sqref="B43" xr:uid="{ED588459-E29D-4E5A-8541-A348723FCF4B}"/>
    <dataValidation allowBlank="1" showInputMessage="1" showErrorMessage="1" promptTitle="Deductions under Section 10" prompt="Deductions under Section 10 include the available benefits in the Old Tax Regime, excluding the Section 10(14) benefits - which can be claimed in the next input." sqref="B44" xr:uid="{05F09584-2384-42B3-A1B7-51A33ED58A78}"/>
    <dataValidation allowBlank="1" showInputMessage="1" showErrorMessage="1" promptTitle="Deductions under Section 10(14)" prompt="Deductions under Section 10(14) are the permissible subset of Section 10 deductions in both the tax regimes." sqref="B45:C46" xr:uid="{401BE2A2-98C2-4B8A-935A-C4867BB410B2}"/>
    <dataValidation allowBlank="1" showInputMessage="1" showErrorMessage="1" promptTitle="Section 90 deductions" prompt="Section 90 deductions are useful in saving Double Tax payment for the dividends earned from foreign with whom India has signed the DTAA treaty. Tax deducted in foreign country can be completely exempted from tax in India. " sqref="B49" xr:uid="{DC79ED96-E6EA-4DA8-919E-191790780135}"/>
    <dataValidation allowBlank="1" showInputMessage="1" showErrorMessage="1" promptTitle="Section 91 deductions" prompt="Section 91 deductions are useful in saving Double Tax payment for the dividends earned from foreign with whom India does not have the DTAA signed. Although, tax deducted in foreign country can be exempted from tax in India, based on specific IT rules." sqref="B50" xr:uid="{116FE396-B12D-4759-B6F2-EC2C5A70AB9C}"/>
    <dataValidation type="decimal" operator="lessThanOrEqual" allowBlank="1" showInputMessage="1" showErrorMessage="1" errorTitle="Deductions for earning dividends" error="Deductions for interest paid in earning dividends is capped at 20% of Gross Dividend Income, i.e. Domestic + Foreign." promptTitle="Deductions for earning dividends" prompt="Deductions can claimed for any interest paid on the amount borrowed for earning divideds. It is capped at 20% of Gross Dividend Income, i.e. Domestic + Foreign." sqref="B54 B51" xr:uid="{6208C941-2510-44C5-88CD-7735E0024810}">
      <formula1>0.2*($B$8+$B$9)</formula1>
    </dataValidation>
    <dataValidation allowBlank="1" showInputMessage="1" showErrorMessage="1" promptTitle="Income from Dividends" prompt="Income from Dividends - Domestic Companies is taxed at normal slab rates in the hands of individual taxpayers starting FY 2020-2021 and the TDS deducted (by the domestic company) for AY 2020-2021 will be 7.5%." sqref="B8" xr:uid="{0D2D4AF3-89C9-43D3-89F3-00E0D0290349}"/>
    <dataValidation allowBlank="1" showInputMessage="1" showErrorMessage="1" promptTitle="Income from Dividends" prompt="Income from Dividends - Foreign Companies is taxed as per normal slab rates. Deductions for tax paid to foreign company can be claimed under Section 90 and 91 to save double taxation." sqref="B9" xr:uid="{2D2232F0-0A1C-4FBE-99ED-B5144499B427}"/>
    <dataValidation type="list" allowBlank="1" showInputMessage="1" showErrorMessage="1" sqref="C14 C5" xr:uid="{674BABF6-E2D6-4CAE-A14B-2B20B0423838}">
      <formula1>"Yes,No"</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44E955-C7F5-4304-A430-C268CA87B143}">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Chintan Rajvir</dc:creator>
  <cp:lastModifiedBy>Chintan Rajvir</cp:lastModifiedBy>
  <cp:lastPrinted>2021-01-17T10:12:56Z</cp:lastPrinted>
  <dcterms:created xsi:type="dcterms:W3CDTF">2020-12-27T07:20:07Z</dcterms:created>
  <dcterms:modified xsi:type="dcterms:W3CDTF">2021-01-26T08:15:06Z</dcterms:modified>
</cp:coreProperties>
</file>