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ajvir\Documents\Tax Simulator\Final\"/>
    </mc:Choice>
  </mc:AlternateContent>
  <xr:revisionPtr revIDLastSave="0" documentId="13_ncr:1_{F647C739-E914-4D4C-849F-F274388B62E8}" xr6:coauthVersionLast="46" xr6:coauthVersionMax="46" xr10:uidLastSave="{00000000-0000-0000-0000-000000000000}"/>
  <bookViews>
    <workbookView xWindow="-98" yWindow="-98" windowWidth="19396" windowHeight="10546" xr2:uid="{3843DC55-979D-4730-884A-784DB37EFD9C}"/>
  </bookViews>
  <sheets>
    <sheet name="Sim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1" l="1"/>
  <c r="B43" i="1"/>
  <c r="B10" i="1" l="1"/>
  <c r="B39" i="1" l="1"/>
  <c r="B38" i="1"/>
  <c r="B40" i="1" s="1"/>
  <c r="C38" i="1"/>
  <c r="C40" i="1" s="1"/>
  <c r="B42" i="1" l="1"/>
  <c r="B45" i="1" s="1"/>
  <c r="C45" i="1"/>
  <c r="C46" i="1" l="1" a="1"/>
  <c r="C46" i="1" s="1"/>
  <c r="C47" i="1"/>
  <c r="B46" i="1" a="1"/>
  <c r="B46" i="1" s="1"/>
  <c r="B47" i="1"/>
  <c r="B48" i="1" l="1"/>
  <c r="B49" i="1" s="1"/>
  <c r="C48" i="1"/>
  <c r="C49" i="1" s="1"/>
  <c r="B52" i="1" l="1"/>
  <c r="B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<sst xmlns="http://schemas.openxmlformats.org/spreadsheetml/2006/main" count="87" uniqueCount="58">
  <si>
    <t>Old Regime</t>
  </si>
  <si>
    <t>New Regime</t>
  </si>
  <si>
    <t>Annual Salary</t>
  </si>
  <si>
    <t>PF Contribution (%)</t>
  </si>
  <si>
    <t>Joining Bonus (if applicable)</t>
  </si>
  <si>
    <t>NA</t>
  </si>
  <si>
    <t>Standard Deductions (do not edit)</t>
  </si>
  <si>
    <t>LTA (amount already claimed/reimbursed)</t>
  </si>
  <si>
    <t>Other section 80 deductions</t>
  </si>
  <si>
    <t>Section 80D benefits -  Self, Spouse and
Dependent Children</t>
  </si>
  <si>
    <t>Section 80D benefits - Parents</t>
  </si>
  <si>
    <t>Section 80D benefits - Parents (Sr. Citizens)</t>
  </si>
  <si>
    <t>From</t>
  </si>
  <si>
    <t>To</t>
  </si>
  <si>
    <t>Tax Rate</t>
  </si>
  <si>
    <t>Employee/Company PF contribution</t>
  </si>
  <si>
    <t>HRA Exemption (as applicable from policy)</t>
  </si>
  <si>
    <t>Net Difference</t>
  </si>
  <si>
    <t>Preference</t>
  </si>
  <si>
    <t>Employee VPF contribution</t>
  </si>
  <si>
    <t>Profession Tax</t>
  </si>
  <si>
    <t>Section 80CCD(1B) - National Pension Scheme</t>
  </si>
  <si>
    <t>Section 80DD - Dependents Medical Treatment</t>
  </si>
  <si>
    <t>Section 80DD - Dependents Medical Treatment (Severe)</t>
  </si>
  <si>
    <t>Section 80U - Self disability</t>
  </si>
  <si>
    <t>Section 80U - Self disability (Severe)</t>
  </si>
  <si>
    <t>Section 80G/80GGA - Donations (amount after applying IT rules)</t>
  </si>
  <si>
    <t>Children's Education + Hostel Allowance (max. upto 2 children)</t>
  </si>
  <si>
    <t>Section 80C/80CCC/80CCD(1) Investments</t>
  </si>
  <si>
    <t>Maximum Section 80C/80CCC/80CCD(1) deductions</t>
  </si>
  <si>
    <t>Section 80TTA - Interest earned from SBA only</t>
  </si>
  <si>
    <t>Section 80TTB - Interest earned from any deposits (Sr. Citizens)</t>
  </si>
  <si>
    <t>Section 80EEB - Interest on Electric Vehicle Loan</t>
  </si>
  <si>
    <t>Section 80DDB - Self/ Dependents - specified Medical Treatment</t>
  </si>
  <si>
    <t>Section 80DDB - Dependents (Senior Citizens) - specified Medical Treatment</t>
  </si>
  <si>
    <t>Section 80EE - Housing loan benefit</t>
  </si>
  <si>
    <t>Section 80EEA - Housing loan benefit</t>
  </si>
  <si>
    <t>Section 80E - Education Loan</t>
  </si>
  <si>
    <t>Guide</t>
  </si>
  <si>
    <t>Input</t>
  </si>
  <si>
    <t>Information</t>
  </si>
  <si>
    <t>Calculations</t>
  </si>
  <si>
    <t>Output</t>
  </si>
  <si>
    <t>Gross Taxable Income</t>
  </si>
  <si>
    <t>Gross Taxable income after deductions</t>
  </si>
  <si>
    <t>Applicable Income Tax</t>
  </si>
  <si>
    <t>Cess @ 4%</t>
  </si>
  <si>
    <t>Surcharge</t>
  </si>
  <si>
    <t>Total Payable Income Tax</t>
  </si>
  <si>
    <t>Date of Joining (DD/MM/YYYY, if applicable)</t>
  </si>
  <si>
    <t>Applicable Taxation Start Date in FY 2020-2021</t>
  </si>
  <si>
    <t>Applicable Taxation End Date in FY 2020-2021</t>
  </si>
  <si>
    <t>Previous Employer(s) Income (if applicable, without TDS)</t>
  </si>
  <si>
    <t>Any other income (e.g. SBA/RD interest, taxable reimbursements, etc.)</t>
  </si>
  <si>
    <t>Basic Component + DA (per month)</t>
  </si>
  <si>
    <t>Employer's PF contirbution is within Annual Salary</t>
  </si>
  <si>
    <t>Yes</t>
  </si>
  <si>
    <t>VPF Contribution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</si>
</sst>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Protection="1"/>
    <xf numFmtId="0" fontId="0" fillId="0" borderId="0" xfId="0" applyAlignment="1" applyProtection="1">
      <alignment horizontal="right"/>
    </xf>
    <xf numFmtId="14" fontId="0" fillId="0" borderId="0" xfId="0" applyNumberFormat="1" applyProtection="1"/>
    <xf numFmtId="0" fontId="1" fillId="2" borderId="1" xfId="1" applyProtection="1"/>
    <xf numFmtId="0" fontId="1" fillId="2" borderId="1" xfId="1" applyAlignment="1" applyProtection="1">
      <alignment wrapText="1"/>
    </xf>
    <xf numFmtId="0" fontId="2" fillId="3" borderId="2" xfId="2" applyProtection="1"/>
    <xf numFmtId="0" fontId="3" fillId="3" borderId="1" xfId="3" applyProtection="1"/>
    <xf numFmtId="0" fontId="0" fillId="0" borderId="0" xfId="0" applyAlignment="1" applyProtection="1">
      <alignment horizontal="right"/>
      <protection locked="0"/>
    </xf>
    <xf numFmtId="0" fontId="0" fillId="0" borderId="0" xfId="0" applyNumberForma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right"/>
      <protection hidden="1"/>
    </xf>
    <xf numFmtId="14" fontId="0" fillId="0" borderId="0" xfId="0" applyNumberFormat="1" applyProtection="1">
      <protection hidden="1"/>
    </xf>
    <xf numFmtId="0" fontId="4" fillId="0" borderId="0" xfId="4" applyProtection="1">
      <protection hidden="1"/>
    </xf>
    <xf numFmtId="10" fontId="4" fillId="0" borderId="0" xfId="4" applyNumberFormat="1" applyProtection="1">
      <protection hidden="1"/>
    </xf>
    <xf numFmtId="9" fontId="4" fillId="0" borderId="0" xfId="4" applyNumberFormat="1" applyProtection="1">
      <protection hidden="1"/>
    </xf>
    <xf numFmtId="0" fontId="1" fillId="2" borderId="1" xfId="1" applyProtection="1">
      <protection hidden="1"/>
    </xf>
    <xf numFmtId="0" fontId="3" fillId="3" borderId="1" xfId="3" applyProtection="1">
      <protection hidden="1"/>
    </xf>
    <xf numFmtId="0" fontId="2" fillId="3" borderId="2" xfId="2" applyProtection="1">
      <protection hidden="1"/>
    </xf>
    <xf numFmtId="0" fontId="5" fillId="4" borderId="0" xfId="5" applyProtection="1"/>
  </cellXfs>
  <cellStyles count="6">
    <cellStyle name="Accent3" xfId="5" builtinId="37"/>
    <cellStyle name="Calculation" xfId="3" builtinId="22"/>
    <cellStyle name="Explanatory Text" xfId="4" builtinId="5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E777-56A7-4B35-9A19-002DF34E045D}">
  <sheetPr codeName="Sheet1"/>
  <dimension ref="A1:P52"/>
  <sheetViews>
    <sheetView tabSelected="1" zoomScale="78" zoomScaleNormal="78" workbookViewId="0">
      <selection activeCell="B38" sqref="B38"/>
    </sheetView>
  </sheetViews>
  <sheetFormatPr defaultRowHeight="14.25" x14ac:dyDescent="0.45"/>
  <cols>
    <col min="1" max="1" width="63.33203125" style="1" bestFit="1" customWidth="1"/>
    <col min="2" max="2" width="21.3984375" style="1" customWidth="1"/>
    <col min="3" max="3" width="23.53125" style="1" customWidth="1"/>
    <col min="4" max="4" width="9.06640625" style="1"/>
    <col min="5" max="5" width="11.86328125" style="1" bestFit="1" customWidth="1"/>
    <col min="6" max="6" width="8.9296875" style="1" bestFit="1" customWidth="1"/>
    <col min="7" max="7" width="11.86328125" style="1" customWidth="1"/>
    <col min="8" max="8" width="9.06640625" style="1"/>
    <col min="9" max="9" width="11.33203125" style="1" customWidth="1"/>
    <col min="10" max="16384" width="9.06640625" style="1"/>
  </cols>
  <sheetData>
    <row r="1" spans="1:16" x14ac:dyDescent="0.45">
      <c r="A1" s="8" t="s">
        <v>2</v>
      </c>
      <c r="B1" s="1">
        <v>0</v>
      </c>
      <c r="D1" s="2"/>
      <c r="E1" s="17" t="s">
        <v>0</v>
      </c>
      <c r="F1" s="17"/>
      <c r="G1" s="17"/>
      <c r="H1" s="2"/>
      <c r="I1" s="2"/>
      <c r="J1" s="2"/>
      <c r="K1" s="2"/>
      <c r="L1" s="2"/>
      <c r="M1" s="2"/>
      <c r="N1" s="2"/>
      <c r="O1" s="2"/>
      <c r="P1" s="2"/>
    </row>
    <row r="2" spans="1:16" x14ac:dyDescent="0.45">
      <c r="A2" s="8" t="s">
        <v>54</v>
      </c>
      <c r="B2" s="1">
        <v>0</v>
      </c>
      <c r="D2" s="2"/>
      <c r="E2" s="17" t="s">
        <v>12</v>
      </c>
      <c r="F2" s="17" t="s">
        <v>13</v>
      </c>
      <c r="G2" s="17" t="s">
        <v>14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45">
      <c r="A3" s="8" t="s">
        <v>49</v>
      </c>
      <c r="B3" s="3">
        <v>43922</v>
      </c>
      <c r="D3" s="2"/>
      <c r="E3" s="17"/>
      <c r="F3" s="17"/>
      <c r="G3" s="17"/>
      <c r="H3" s="2"/>
      <c r="I3" s="2"/>
      <c r="J3" s="2"/>
      <c r="K3" s="2"/>
      <c r="L3" s="2"/>
      <c r="M3" s="2"/>
      <c r="N3" s="2"/>
      <c r="O3" s="2"/>
      <c r="P3" s="2"/>
    </row>
    <row r="4" spans="1:16" x14ac:dyDescent="0.45">
      <c r="A4" s="8" t="s">
        <v>4</v>
      </c>
      <c r="B4" s="4">
        <v>0</v>
      </c>
      <c r="C4" s="4"/>
      <c r="D4" s="2"/>
      <c r="E4" s="17">
        <v>0</v>
      </c>
      <c r="F4" s="17">
        <v>250000</v>
      </c>
      <c r="G4" s="18">
        <v>0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A5" s="8" t="s">
        <v>3</v>
      </c>
      <c r="B5" s="1">
        <v>12</v>
      </c>
      <c r="D5" s="2"/>
      <c r="E5" s="17">
        <v>250000</v>
      </c>
      <c r="F5" s="17">
        <v>500000</v>
      </c>
      <c r="G5" s="18">
        <v>0.05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45">
      <c r="A6" s="8" t="s">
        <v>55</v>
      </c>
      <c r="B6" s="12" t="s">
        <v>56</v>
      </c>
      <c r="D6" s="2"/>
      <c r="E6" s="17">
        <v>500000</v>
      </c>
      <c r="F6" s="17">
        <v>1000000</v>
      </c>
      <c r="G6" s="19">
        <v>0.2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45">
      <c r="A7" s="8" t="s">
        <v>57</v>
      </c>
      <c r="B7" s="1">
        <v>0</v>
      </c>
      <c r="D7" s="2"/>
      <c r="E7" s="17">
        <v>1000000</v>
      </c>
      <c r="F7" s="17"/>
      <c r="G7" s="19">
        <v>0.3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45">
      <c r="A8" s="8" t="s">
        <v>52</v>
      </c>
      <c r="B8" s="1">
        <v>0</v>
      </c>
      <c r="D8" s="2"/>
      <c r="E8" s="17"/>
      <c r="F8" s="17"/>
      <c r="G8" s="17"/>
      <c r="H8" s="2"/>
      <c r="I8" s="2"/>
      <c r="J8" s="2"/>
      <c r="K8" s="2"/>
      <c r="L8" s="2"/>
      <c r="M8" s="2"/>
      <c r="N8" s="2"/>
      <c r="O8" s="2"/>
      <c r="P8" s="2"/>
    </row>
    <row r="9" spans="1:16" x14ac:dyDescent="0.45">
      <c r="A9" s="8" t="s">
        <v>53</v>
      </c>
      <c r="B9" s="1">
        <v>0</v>
      </c>
      <c r="D9" s="2"/>
      <c r="E9" s="17" t="s">
        <v>1</v>
      </c>
      <c r="F9" s="17"/>
      <c r="G9" s="17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5">
      <c r="A10" s="11" t="s">
        <v>50</v>
      </c>
      <c r="B10" s="16">
        <f>MIN(B11,MAX(1/4/2020,B3))</f>
        <v>43922</v>
      </c>
      <c r="D10" s="2"/>
      <c r="E10" s="17" t="s">
        <v>12</v>
      </c>
      <c r="F10" s="17" t="s">
        <v>13</v>
      </c>
      <c r="G10" s="17" t="s">
        <v>14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5">
      <c r="A11" s="11" t="s">
        <v>51</v>
      </c>
      <c r="B11" s="16">
        <v>44286</v>
      </c>
      <c r="D11" s="2"/>
      <c r="E11" s="17"/>
      <c r="F11" s="17"/>
      <c r="G11" s="17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5">
      <c r="A12" s="2"/>
      <c r="B12" s="3"/>
      <c r="D12" s="2"/>
      <c r="E12" s="17">
        <v>0</v>
      </c>
      <c r="F12" s="17">
        <v>250000</v>
      </c>
      <c r="G12" s="18">
        <v>0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45">
      <c r="A13" s="2"/>
      <c r="B13" s="2" t="s">
        <v>0</v>
      </c>
      <c r="C13" s="2" t="s">
        <v>1</v>
      </c>
      <c r="D13" s="2"/>
      <c r="E13" s="17">
        <v>250000</v>
      </c>
      <c r="F13" s="17">
        <v>500000</v>
      </c>
      <c r="G13" s="18">
        <v>0.05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45">
      <c r="A14" s="8" t="s">
        <v>16</v>
      </c>
      <c r="B14" s="1">
        <v>0</v>
      </c>
      <c r="C14" s="6" t="s">
        <v>5</v>
      </c>
      <c r="D14" s="2"/>
      <c r="E14" s="17">
        <v>500000</v>
      </c>
      <c r="F14" s="17">
        <v>750000</v>
      </c>
      <c r="G14" s="19">
        <v>0.1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45">
      <c r="A15" s="8" t="s">
        <v>7</v>
      </c>
      <c r="B15" s="1">
        <v>0</v>
      </c>
      <c r="C15" s="6" t="s">
        <v>5</v>
      </c>
      <c r="D15" s="2"/>
      <c r="E15" s="17">
        <v>750000</v>
      </c>
      <c r="F15" s="17">
        <v>1000000</v>
      </c>
      <c r="G15" s="19">
        <v>0.15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45">
      <c r="A16" s="8" t="s">
        <v>20</v>
      </c>
      <c r="B16" s="1">
        <v>0</v>
      </c>
      <c r="C16" s="6" t="s">
        <v>5</v>
      </c>
      <c r="D16" s="2"/>
      <c r="E16" s="17">
        <v>1000000</v>
      </c>
      <c r="F16" s="17">
        <v>1250000</v>
      </c>
      <c r="G16" s="19">
        <v>0.2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5">
      <c r="A17" s="8" t="s">
        <v>27</v>
      </c>
      <c r="B17" s="1">
        <v>0</v>
      </c>
      <c r="C17" s="6" t="s">
        <v>5</v>
      </c>
      <c r="D17" s="2"/>
      <c r="E17" s="17">
        <v>1250000</v>
      </c>
      <c r="F17" s="17">
        <v>1500000</v>
      </c>
      <c r="G17" s="19">
        <v>0.25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45">
      <c r="A18" s="8" t="s">
        <v>28</v>
      </c>
      <c r="B18" s="1">
        <v>0</v>
      </c>
      <c r="C18" s="6" t="s">
        <v>5</v>
      </c>
      <c r="D18" s="2"/>
      <c r="E18" s="17">
        <v>1500000</v>
      </c>
      <c r="F18" s="17"/>
      <c r="G18" s="19">
        <v>0.3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45">
      <c r="A19" s="8" t="s">
        <v>21</v>
      </c>
      <c r="B19" s="1">
        <v>0</v>
      </c>
      <c r="C19" s="6" t="s">
        <v>5</v>
      </c>
      <c r="D19" s="2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</row>
    <row r="20" spans="1:16" ht="28.5" x14ac:dyDescent="0.45">
      <c r="A20" s="9" t="s">
        <v>9</v>
      </c>
      <c r="B20" s="1">
        <v>0</v>
      </c>
      <c r="C20" s="6" t="s">
        <v>5</v>
      </c>
      <c r="D20" s="2"/>
      <c r="E20" s="17" t="s">
        <v>38</v>
      </c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45">
      <c r="A21" s="8" t="s">
        <v>10</v>
      </c>
      <c r="B21" s="1">
        <v>0</v>
      </c>
      <c r="C21" s="6" t="s">
        <v>5</v>
      </c>
      <c r="D21" s="2"/>
      <c r="E21" s="20" t="s">
        <v>39</v>
      </c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45">
      <c r="A22" s="8" t="s">
        <v>11</v>
      </c>
      <c r="B22" s="1">
        <v>0</v>
      </c>
      <c r="C22" s="6" t="s">
        <v>5</v>
      </c>
      <c r="D22" s="2"/>
      <c r="E22" s="21" t="s">
        <v>41</v>
      </c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5">
      <c r="A23" s="8" t="s">
        <v>22</v>
      </c>
      <c r="B23" s="1">
        <v>0</v>
      </c>
      <c r="C23" s="6" t="s">
        <v>5</v>
      </c>
      <c r="D23" s="2"/>
      <c r="E23" s="17" t="s">
        <v>40</v>
      </c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45">
      <c r="A24" s="8" t="s">
        <v>23</v>
      </c>
      <c r="B24" s="1">
        <v>0</v>
      </c>
      <c r="C24" s="6" t="s">
        <v>5</v>
      </c>
      <c r="D24" s="2"/>
      <c r="E24" s="22" t="s">
        <v>42</v>
      </c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45">
      <c r="A25" s="8" t="s">
        <v>33</v>
      </c>
      <c r="B25" s="1">
        <v>0</v>
      </c>
      <c r="C25" s="6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45">
      <c r="A26" s="8" t="s">
        <v>34</v>
      </c>
      <c r="B26" s="1">
        <v>0</v>
      </c>
      <c r="C26" s="6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45">
      <c r="A27" s="8" t="s">
        <v>37</v>
      </c>
      <c r="B27" s="1">
        <v>0</v>
      </c>
      <c r="C27" s="6" t="s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45">
      <c r="A28" s="8" t="s">
        <v>35</v>
      </c>
      <c r="B28" s="1">
        <v>0</v>
      </c>
      <c r="C28" s="6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5">
      <c r="A29" s="8" t="s">
        <v>36</v>
      </c>
      <c r="B29" s="1">
        <v>0</v>
      </c>
      <c r="C29" s="6" t="s">
        <v>5</v>
      </c>
      <c r="D29" s="2"/>
      <c r="E29" s="2"/>
      <c r="F29" s="2"/>
      <c r="G29" s="7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45">
      <c r="A30" s="8" t="s">
        <v>32</v>
      </c>
      <c r="B30" s="1">
        <v>0</v>
      </c>
      <c r="C30" s="6" t="s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45">
      <c r="A31" s="8" t="s">
        <v>26</v>
      </c>
      <c r="B31" s="1">
        <v>0</v>
      </c>
      <c r="C31" s="6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45">
      <c r="A32" s="8" t="s">
        <v>30</v>
      </c>
      <c r="B32" s="1">
        <v>0</v>
      </c>
      <c r="C32" s="6" t="s">
        <v>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45">
      <c r="A33" s="8" t="s">
        <v>31</v>
      </c>
      <c r="B33" s="1">
        <v>0</v>
      </c>
      <c r="C33" s="6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45">
      <c r="A34" s="8" t="s">
        <v>24</v>
      </c>
      <c r="B34" s="1">
        <v>0</v>
      </c>
      <c r="C34" s="6" t="s">
        <v>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45">
      <c r="A35" s="8" t="s">
        <v>25</v>
      </c>
      <c r="B35" s="1">
        <v>0</v>
      </c>
      <c r="C35" s="6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2" customFormat="1" x14ac:dyDescent="0.45"/>
    <row r="37" spans="1:16" s="2" customFormat="1" x14ac:dyDescent="0.45"/>
    <row r="38" spans="1:16" s="2" customFormat="1" x14ac:dyDescent="0.45">
      <c r="A38" s="11" t="s">
        <v>15</v>
      </c>
      <c r="B38" s="13">
        <f>ROUND((B5/100*B2)*(DATEDIF(B10,B11,"m")+(DATEDIF(B10,B11,"md")/DAY(EOMONTH(B10,0)))),0)</f>
        <v>0</v>
      </c>
      <c r="C38" s="13">
        <f>ROUND((B5/100*B2)*(DATEDIF(B10,B11,"m")+(DATEDIF(B10,B11,"md")/DAY(EOMONTH(B10,0)))),0)</f>
        <v>0</v>
      </c>
    </row>
    <row r="39" spans="1:16" s="2" customFormat="1" x14ac:dyDescent="0.45">
      <c r="A39" s="11" t="s">
        <v>19</v>
      </c>
      <c r="B39" s="13">
        <f>IF(B7&gt;B5,((B7-B5)/100*B2)*(DATEDIF(B10,B11,"m")+(DATEDIF(B10,B11,"md")/DAY(EOMONTH(B10,0)))),0)</f>
        <v>0</v>
      </c>
      <c r="C39" s="13">
        <f>IF(B7&gt;B5,((B7-B5)/100*B2)*(DATEDIF(B10,B11,"m")+(DATEDIF(B10,B11,"md")/DAY(EOMONTH(B10,0)))),0)</f>
        <v>0</v>
      </c>
    </row>
    <row r="40" spans="1:16" s="2" customFormat="1" x14ac:dyDescent="0.45">
      <c r="A40" s="11" t="s">
        <v>43</v>
      </c>
      <c r="B40" s="13">
        <f>ROUND((((DATEDIF(B10,B11,"m")+(DATEDIF(B10,B11,"md")/DAY(EOMONTH(B10,0))))*B1/12)+B4+B8+B9)+IF(B6="Yes",-1*B38,0),2)</f>
        <v>0</v>
      </c>
      <c r="C40" s="13">
        <f>ROUND((((DATEDIF(B10,B11,"m")+(DATEDIF(B10,B11,"md")/DAY(EOMONTH(B10,0))))*B1/12)+B4+B8+B9)+IF(B6="Yes",-1*C38,0),2)</f>
        <v>0</v>
      </c>
      <c r="G40" s="5"/>
    </row>
    <row r="41" spans="1:16" s="2" customFormat="1" x14ac:dyDescent="0.45">
      <c r="A41" s="11" t="s">
        <v>6</v>
      </c>
      <c r="B41" s="14">
        <v>50000</v>
      </c>
      <c r="C41" s="15" t="s">
        <v>5</v>
      </c>
    </row>
    <row r="42" spans="1:16" s="2" customFormat="1" x14ac:dyDescent="0.45">
      <c r="A42" s="11" t="s">
        <v>29</v>
      </c>
      <c r="B42" s="14">
        <f>MIN(150000,B18+B38+B39)</f>
        <v>0</v>
      </c>
      <c r="C42" s="15" t="s">
        <v>5</v>
      </c>
      <c r="F42" s="7"/>
    </row>
    <row r="43" spans="1:16" s="2" customFormat="1" x14ac:dyDescent="0.45">
      <c r="A43" s="11" t="s">
        <v>8</v>
      </c>
      <c r="B43" s="14">
        <f>MIN(50000,B19)+MIN(25000,B20)+MIN(25000,B21)+MIN(50000,B22)+MIN(75000,B23)+MIN(125000,B24)+MIN(40000,B25)+MIN(100000,B26)+B27+MIN(50000,B28)+MIN(150000,B29)+MIN(150000,B30)+B31+MIN(10000,B32)+MIN(50000,B33)+MIN(75000,B34)+MIN(125000,B35)</f>
        <v>0</v>
      </c>
      <c r="C43" s="15" t="s">
        <v>5</v>
      </c>
    </row>
    <row r="44" spans="1:16" s="2" customFormat="1" x14ac:dyDescent="0.45">
      <c r="B44" s="14"/>
      <c r="C44" s="14"/>
    </row>
    <row r="45" spans="1:16" s="2" customFormat="1" x14ac:dyDescent="0.45">
      <c r="A45" s="11" t="s">
        <v>44</v>
      </c>
      <c r="B45" s="13">
        <f>MAX(0,B40-SUM(B41:B43)-SUM(B14:B17))</f>
        <v>0</v>
      </c>
      <c r="C45" s="13">
        <f>C40</f>
        <v>0</v>
      </c>
    </row>
    <row r="46" spans="1:16" s="2" customFormat="1" x14ac:dyDescent="0.45">
      <c r="A46" s="11" t="s">
        <v>45</v>
      </c>
      <c r="B46" s="14" cm="1">
        <f t="array" ref="B46">ROUND(IF(B45&gt;500000,SUMPRODUCT(G4:G7-G3:G6,B45-E4:E7,N(B45&gt;E4:E7)),0),2)</f>
        <v>0</v>
      </c>
      <c r="C46" s="14" cm="1">
        <f t="array" ref="C46">ROUND(IF(C45&gt;500000,SUMPRODUCT(G12:G18-G11:G17,C45-E12:E18,N(C45&gt;E12:E18)),0),2)</f>
        <v>0</v>
      </c>
    </row>
    <row r="47" spans="1:16" s="2" customFormat="1" x14ac:dyDescent="0.45">
      <c r="A47" s="11" t="s">
        <v>47</v>
      </c>
      <c r="B47" s="14">
        <f>IF(B45&lt;5000000,0,IF(B45&lt;=10000000,0.1*B46,IF(B45&lt;=20000000,0.15*B46,IF(B45&lt;=50000000,0.25*B46,0.37*B46))))</f>
        <v>0</v>
      </c>
      <c r="C47" s="14">
        <f>IF(C45&lt;5000000,0,IF(C45&lt;=10000000,0.1*C46,IF(C45&lt;=20000000,0.15*C46,IF(C45&lt;=50000000,0.25*C46,0.37*C46))))</f>
        <v>0</v>
      </c>
    </row>
    <row r="48" spans="1:16" s="2" customFormat="1" x14ac:dyDescent="0.45">
      <c r="A48" s="11" t="s">
        <v>46</v>
      </c>
      <c r="B48" s="14">
        <f>0.04*(B46+B47)</f>
        <v>0</v>
      </c>
      <c r="C48" s="14">
        <f>0.04*(C46+C47)</f>
        <v>0</v>
      </c>
    </row>
    <row r="49" spans="1:3" s="2" customFormat="1" x14ac:dyDescent="0.45">
      <c r="A49" s="11" t="s">
        <v>48</v>
      </c>
      <c r="B49" s="14">
        <f>ROUND(SUM(B46:B48),2)</f>
        <v>0</v>
      </c>
      <c r="C49" s="14">
        <f>ROUND(SUM(C46:C48),2)</f>
        <v>0</v>
      </c>
    </row>
    <row r="50" spans="1:3" s="23" customFormat="1" x14ac:dyDescent="0.45"/>
    <row r="51" spans="1:3" x14ac:dyDescent="0.45">
      <c r="A51" s="10" t="s">
        <v>17</v>
      </c>
      <c r="B51" s="14">
        <f>ROUND(ABS(B49-C49),2)</f>
        <v>0</v>
      </c>
      <c r="C51" s="2"/>
    </row>
    <row r="52" spans="1:3" x14ac:dyDescent="0.45">
      <c r="A52" s="10" t="s">
        <v>18</v>
      </c>
      <c r="B52" s="15" t="str">
        <f>IF(B49&gt;C49,"New Regime", "Old Regime")</f>
        <v>Old Regime</v>
      </c>
      <c r="C52" s="2"/>
    </row>
  </sheetData>
  <sheetProtection algorithmName="SHA-512" hashValue="7E6eU8uUr/+RFZ4/tShdJ2yM7xtA3cSOIpm+SslUSv2XvTw+YToEo4Jm/gaMYVsGDA+CdFIyh+wnEeoGTVW+3A==" saltValue="CWtbTEwI2mVgCTVzXhqIHQ==" spinCount="100000" sheet="1" objects="1" scenarios="1"/>
  <mergeCells count="1">
    <mergeCell ref="A50:XFD50"/>
  </mergeCells>
  <dataValidations xWindow="794" yWindow="922" count="14">
    <dataValidation type="custom" allowBlank="1" showInputMessage="1" showErrorMessage="1" errorTitle="Housing Loan Benefit" error="Section 80EEA benefit is applicable only when benefit is not claimed under Section 80EE._x000a_" sqref="B29" xr:uid="{9996CA8A-1186-40D8-8322-5EEC3D7CD6F5}">
      <formula1>$B$28=0</formula1>
    </dataValidation>
    <dataValidation type="custom" allowBlank="1" showInputMessage="1" showErrorMessage="1" errorTitle="80D Parents (Sr. Citizens)" error="Claims under Section 80D Parents (Sr. Citizens) is mutually exclusive to claims under Section 80D Parents." sqref="B22" xr:uid="{172527D4-8EC9-4EB1-9456-81AF2B9B8E4D}">
      <formula1>$B$21=0</formula1>
    </dataValidation>
    <dataValidation type="custom" allowBlank="1" showInputMessage="1" showErrorMessage="1" errorTitle="Section 80D Parents" error="Claims under Section 80D Parents (Sr. Citizens) is mutually exclusive to claims under Section 80D Parents." sqref="B21" xr:uid="{D19E5B0F-4CA7-4186-8345-EE1C810E8352}">
      <formula1>$B$22=0</formula1>
    </dataValidation>
    <dataValidation type="decimal" allowBlank="1" showInputMessage="1" showErrorMessage="1" errorTitle="VPF Contribution" error="VPF Contribution is the additional % of (Basic + DA income), over EPF rate, allocated to be contibuted to the PF account." sqref="B7" xr:uid="{B99E13DA-B108-4CD9-BDE5-42885B96B457}">
      <formula1>IF($B$7&gt;0,$B$5,0)</formula1>
      <formula2>100</formula2>
    </dataValidation>
    <dataValidation type="custom" allowBlank="1" showInputMessage="1" showErrorMessage="1" errorTitle="Section 80U - Self disability" error="Deductions under Section 80U and Section 80DD are mutually exclusive." sqref="B34" xr:uid="{2E7F7CD0-CE0B-4653-A4BE-060C657EBBC0}">
      <formula1>AND($B$23=0,$B$24=0)</formula1>
    </dataValidation>
    <dataValidation type="custom" allowBlank="1" showInputMessage="1" showErrorMessage="1" errorTitle="Section 80U" error="Deductions under Section 80U and Section 80DD are mutually exclusive." sqref="B35" xr:uid="{562C85F8-6F64-4522-94E9-686B33A3AE20}">
      <formula1>AND($B$23=0,$B$24=0)</formula1>
    </dataValidation>
    <dataValidation type="custom" allowBlank="1" showInputMessage="1" showErrorMessage="1" errorTitle="Section 80DD " error="Claims under Section 80DD and Section 80U are mutually exclusive for deductions." sqref="B23" xr:uid="{67A206C9-61DF-4D7B-BBE8-19A0286871A9}">
      <formula1>AND($B$34=0,$B$35=0)</formula1>
    </dataValidation>
    <dataValidation type="custom" allowBlank="1" showInputMessage="1" showErrorMessage="1" errorTitle="Section 80DD" error="Claims under Section 80DD and Section 80U are mutually exclusive for deductions." sqref="B24" xr:uid="{B9F57AA7-51BA-4BEA-B5C3-EE9C9138BD62}">
      <formula1>AND($B$34=0,$B$35=0)</formula1>
    </dataValidation>
    <dataValidation type="decimal" operator="lessThanOrEqual" allowBlank="1" showInputMessage="1" showErrorMessage="1" errorTitle="Children's Edu.+Hostel Allowance" error="Children's education allowance is capped at INR 100 per month per child for upto 2 children AND hostel allowance is capped at INR 300 per month per child for upto 2 children." promptTitle="Children's Edu.+Hostel Allowance" prompt="Children's Education Allowance can be availed at INR 100 per month and Children's Hostel Allowance can be availed at INR 300 per month, each upto maximum of 2 children." sqref="B17" xr:uid="{7E32C0C2-BDF6-4A15-B0C9-BC5BC182BAED}">
      <formula1>9600</formula1>
    </dataValidation>
    <dataValidation type="decimal" operator="lessThanOrEqual" allowBlank="1" showInputMessage="1" showErrorMessage="1" errorTitle="Basic Component" error="Basic Component per month can be set maximum to salary per month (i.e. annual salary / 12)." sqref="B2" xr:uid="{C850F721-3530-449B-BDFF-676D1C665B56}">
      <formula1>($B$1/12)</formula1>
    </dataValidation>
    <dataValidation type="list" showInputMessage="1" showErrorMessage="1" sqref="B6" xr:uid="{8E20BC2B-EF98-449D-A2E2-E47FFC415F51}">
      <formula1>"Yes,No"</formula1>
    </dataValidation>
    <dataValidation allowBlank="1" showInputMessage="1" showErrorMessage="1" promptTitle="Section 80C deductions" prompt="The benefits under Section 80C will be capped at INR 1,50,000 in the tax calculations for old regime." sqref="B18" xr:uid="{143DAB20-1D1B-4AD9-AF0B-8274C33D7380}"/>
    <dataValidation type="decimal" operator="greaterThanOrEqual" allowBlank="1" showInputMessage="1" showErrorMessage="1" errorTitle="PF Contribution Rate" error="The rate of contribution to PF account must be greater than or equal to 0." sqref="B5" xr:uid="{7C1574A4-DCA6-4257-B236-8AE4BA85C4E1}">
      <formula1>0</formula1>
    </dataValidation>
    <dataValidation type="custom" allowBlank="1" showInputMessage="1" showErrorMessage="1" errorTitle="Housing loan benefit" error="Section 80EEA benefit is applicable only when benefit is not claimed under Section 80EE._x000a_" sqref="B28" xr:uid="{F90C388A-3E0D-4710-A78E-B724F22E5850}">
      <formula1>$B$29=0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44E955-C7F5-4304-A430-C268CA87B143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Rajvir</dc:creator>
  <cp:lastModifiedBy>Chintan Rajvir</cp:lastModifiedBy>
  <cp:lastPrinted>2021-01-17T10:12:56Z</cp:lastPrinted>
  <dcterms:created xsi:type="dcterms:W3CDTF">2020-12-27T07:20:07Z</dcterms:created>
  <dcterms:modified xsi:type="dcterms:W3CDTF">2021-01-17T17:05:58Z</dcterms:modified>
</cp:coreProperties>
</file>