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srikanth_chinta_shell_com/Documents/Documents/ApartmentStatatements/2024/Nov'24/"/>
    </mc:Choice>
  </mc:AlternateContent>
  <xr:revisionPtr revIDLastSave="1572" documentId="13_ncr:1_{A9957D12-DDAC-4064-8C3F-410F34246EEC}" xr6:coauthVersionLast="47" xr6:coauthVersionMax="47" xr10:uidLastSave="{6DB5A205-2F2D-4E37-8924-7F4BE87EC561}"/>
  <bookViews>
    <workbookView xWindow="-110" yWindow="-110" windowWidth="19420" windowHeight="11500" xr2:uid="{00000000-000D-0000-FFFF-FFFF00000000}"/>
  </bookViews>
  <sheets>
    <sheet name="Nov'24" sheetId="7" r:id="rId1"/>
    <sheet name="Monthly maintainance" sheetId="8" r:id="rId2"/>
    <sheet name="Pendings" sheetId="9" r:id="rId3"/>
    <sheet name="Sheet2" sheetId="10" r:id="rId4"/>
    <sheet name="Sheet1" sheetId="11" r:id="rId5"/>
  </sheets>
  <definedNames>
    <definedName name="_xlnm._FilterDatabase" localSheetId="1" hidden="1">'Monthly maintainance'!$R$2:$W$27</definedName>
    <definedName name="_xlnm.Print_Area" localSheetId="1">'Monthly maintainance'!$A$1:$Q$27</definedName>
    <definedName name="_xlnm.Print_Area" localSheetId="0">'Nov''24'!$B$1:$H$64</definedName>
    <definedName name="_xlnm.Print_Area" localSheetId="2">Pendings!$A$1:$E$33</definedName>
    <definedName name="_xlnm.Print_Area" localSheetId="3">Sheet2!$A$1:$F$41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7" l="1"/>
  <c r="G53" i="7"/>
  <c r="K26" i="7" l="1"/>
  <c r="J28" i="7"/>
  <c r="G55" i="7"/>
  <c r="E32" i="9" l="1"/>
  <c r="G14" i="7" s="1"/>
  <c r="E31" i="9"/>
  <c r="C30" i="9" s="1"/>
  <c r="D30" i="9"/>
  <c r="N22" i="8"/>
  <c r="Q26" i="8" s="1"/>
  <c r="H27" i="8"/>
  <c r="Q25" i="8" s="1"/>
  <c r="B27" i="8"/>
  <c r="Q24" i="8" s="1"/>
  <c r="O22" i="8"/>
  <c r="N25" i="8"/>
  <c r="G11" i="7" s="1"/>
  <c r="C27" i="8"/>
  <c r="I27" i="8"/>
  <c r="Q27" i="8" l="1"/>
  <c r="H14" i="7"/>
  <c r="E33" i="9"/>
  <c r="N24" i="8"/>
  <c r="O25" i="8"/>
  <c r="O24" i="8" l="1"/>
  <c r="H12" i="7"/>
  <c r="H11" i="7"/>
  <c r="N26" i="8"/>
  <c r="F37" i="7" s="1"/>
  <c r="O26" i="8"/>
  <c r="G31" i="7"/>
  <c r="G37" i="7"/>
  <c r="F12" i="7" l="1"/>
  <c r="G62" i="7"/>
  <c r="G61" i="7"/>
  <c r="G60" i="7"/>
  <c r="G59" i="7"/>
  <c r="G58" i="7"/>
  <c r="G57" i="7"/>
  <c r="G56" i="7"/>
  <c r="G54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12" i="7" l="1"/>
  <c r="H16" i="7" l="1"/>
  <c r="G34" i="7" s="1"/>
  <c r="G16" i="7" l="1"/>
  <c r="G33" i="7" l="1"/>
  <c r="K33" i="7"/>
  <c r="K21" i="7"/>
  <c r="L35" i="7" s="1"/>
  <c r="K15" i="7"/>
  <c r="G9" i="7"/>
  <c r="G35" i="7" l="1"/>
  <c r="G38" i="7" l="1"/>
  <c r="G63" i="7" s="1"/>
  <c r="F63" i="7"/>
</calcChain>
</file>

<file path=xl/sharedStrings.xml><?xml version="1.0" encoding="utf-8"?>
<sst xmlns="http://schemas.openxmlformats.org/spreadsheetml/2006/main" count="251" uniqueCount="115">
  <si>
    <t>S.No</t>
  </si>
  <si>
    <t>Date</t>
  </si>
  <si>
    <t>Description</t>
  </si>
  <si>
    <t>Total</t>
  </si>
  <si>
    <t>CARRYFORWARD</t>
  </si>
  <si>
    <t>Cash</t>
  </si>
  <si>
    <t>Remarks</t>
  </si>
  <si>
    <t>EXPENDITURE</t>
  </si>
  <si>
    <t>BALANCE</t>
  </si>
  <si>
    <t>MAINTENANCE DUES</t>
  </si>
  <si>
    <t>NDR ESTATES - BLOCK B ASSOCIATION</t>
  </si>
  <si>
    <t>Amount</t>
  </si>
  <si>
    <t>Signatures:</t>
  </si>
  <si>
    <t>Amount in Bank (Maintenance)</t>
  </si>
  <si>
    <t>Voc. /
Receipt No:</t>
  </si>
  <si>
    <t>Total Balance in Hand</t>
  </si>
  <si>
    <t>Maintenance</t>
  </si>
  <si>
    <t>Total Balance in Bank</t>
  </si>
  <si>
    <t>Nov'21</t>
  </si>
  <si>
    <t>Dec'21</t>
  </si>
  <si>
    <t>Oct'21</t>
  </si>
  <si>
    <t>404</t>
  </si>
  <si>
    <t>Oct'22</t>
  </si>
  <si>
    <t>Jan'23</t>
  </si>
  <si>
    <t>Mar'23</t>
  </si>
  <si>
    <t>Note</t>
  </si>
  <si>
    <t>Apr'23</t>
  </si>
  <si>
    <t>Dues Collection</t>
  </si>
  <si>
    <t>May'23</t>
  </si>
  <si>
    <t>106</t>
  </si>
  <si>
    <t>Jun'23</t>
  </si>
  <si>
    <t>Jul'23</t>
  </si>
  <si>
    <t>Aug'23</t>
  </si>
  <si>
    <t>Sep'23</t>
  </si>
  <si>
    <t>Oct'23</t>
  </si>
  <si>
    <t>Nov'23</t>
  </si>
  <si>
    <t>Dec'23</t>
  </si>
  <si>
    <t>Jan'24</t>
  </si>
  <si>
    <t>Feb'24</t>
  </si>
  <si>
    <t>G5</t>
  </si>
  <si>
    <t>Mar'24</t>
  </si>
  <si>
    <t>Apr'24</t>
  </si>
  <si>
    <t>May'24</t>
  </si>
  <si>
    <t>G5,101,304,402,403</t>
  </si>
  <si>
    <t>Jun'24</t>
  </si>
  <si>
    <t>Jul'24</t>
  </si>
  <si>
    <t>Aug'24</t>
  </si>
  <si>
    <t>Sep'24</t>
  </si>
  <si>
    <t>G5,101,106,304,402,403</t>
  </si>
  <si>
    <t>G5,101,304,403</t>
  </si>
  <si>
    <t>G5,101,403</t>
  </si>
  <si>
    <t>Oct'24</t>
  </si>
  <si>
    <t>G5,G11,101,304,402,403</t>
  </si>
  <si>
    <t>Income &amp; Expenditure Statement for the Month of Nov'24</t>
  </si>
  <si>
    <t>Nov'24</t>
  </si>
  <si>
    <t>Night Security Oct'24  Salary</t>
  </si>
  <si>
    <t>Lift service Oct'24</t>
  </si>
  <si>
    <t>Garbage payment Oct'24</t>
  </si>
  <si>
    <t>Plumber Salary Oct'24</t>
  </si>
  <si>
    <t>Watchman Oct'24 Salary + Cleaning Dusserah</t>
  </si>
  <si>
    <t>Maintenance Collection for Month of Nov'24</t>
  </si>
  <si>
    <t>Recharge</t>
  </si>
  <si>
    <t>Earthing Advance amount</t>
  </si>
  <si>
    <t>Watchman Advance Amount</t>
  </si>
  <si>
    <t>G5,G11,101,304,305,402,403,501</t>
  </si>
  <si>
    <t>G5,G6,G11,101,106,304,305,307,402,403,501</t>
  </si>
  <si>
    <t>G5,G6,G11,101,304,305,402,403,409,501</t>
  </si>
  <si>
    <t>Electricity Bill Oct'24</t>
  </si>
  <si>
    <t>Bleeching Powder</t>
  </si>
  <si>
    <t>G2,G5,G6,G9,G11,101,108,304,305,402,403,409,501</t>
  </si>
  <si>
    <t>Bank</t>
  </si>
  <si>
    <t>GHMC Drinatge Clearing</t>
  </si>
  <si>
    <t>Flat No:</t>
  </si>
  <si>
    <t xml:space="preserve">Month </t>
  </si>
  <si>
    <t>Reciept</t>
  </si>
  <si>
    <t>G-1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</si>
  <si>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</si>
  <si>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</si>
  <si>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</si>
  <si>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</si>
  <si>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</si>
  <si>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</si>
  <si>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</si>
  <si>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</si>
  <si>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</si>
  <si>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</si>
  <si>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</si>
  <si>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Flat No</t>
  </si>
  <si>
    <t xml:space="preserve">Date </t>
  </si>
  <si>
    <t xml:space="preserve">Months </t>
  </si>
  <si>
    <t>Mode of Payment</t>
  </si>
  <si>
    <t>Sep'24,Oct'24</t>
  </si>
  <si>
    <t>JUL'24,AUG'24</t>
  </si>
  <si>
    <t>Flat No.</t>
  </si>
  <si>
    <t>Month</t>
  </si>
  <si>
    <t>BanK</t>
  </si>
  <si>
    <t>Y</t>
  </si>
  <si>
    <t>Month:</t>
  </si>
  <si>
    <t>Maintainance</t>
  </si>
  <si>
    <t>Reciept Received Sign</t>
  </si>
  <si>
    <t>Maintanence</t>
  </si>
  <si>
    <t>Sign(Cash Paid)</t>
  </si>
  <si>
    <t>Cash Maintenance Tracking Form</t>
  </si>
  <si>
    <t>APR'24,MAY'24,JUN'24,JUL'24,AUG'24,SEP'24</t>
  </si>
  <si>
    <t xml:space="preserve">Dues Received </t>
  </si>
  <si>
    <t>Earthing Guntha</t>
  </si>
  <si>
    <t>500 less for 402 Flat</t>
  </si>
  <si>
    <t>1000 Less for 304 Flat</t>
  </si>
  <si>
    <t>500 less for 403 Flat</t>
  </si>
  <si>
    <t>Mar'23,Apr'23,May'23</t>
  </si>
  <si>
    <t>Aug'24,Oct'23</t>
  </si>
  <si>
    <t>y</t>
  </si>
  <si>
    <t>Jun'23,Jul'23,Aug'23</t>
  </si>
  <si>
    <t>101</t>
  </si>
  <si>
    <t>G2,G5,G6,G9,G11,G12,104,108,206,304,305,310,312,402,409,411,412,501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</si>
</sst>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.5"/>
      <color rgb="FF00B050"/>
      <name val="Calibri"/>
      <family val="2"/>
      <scheme val="minor"/>
    </font>
    <font>
      <b/>
      <sz val="11.5"/>
      <color rgb="FF00B0F0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1"/>
      <color rgb="FFC00000"/>
      <name val="Verdana"/>
      <family val="2"/>
    </font>
    <font>
      <b/>
      <sz val="11"/>
      <color theme="1"/>
      <name val="Verdana"/>
      <family val="2"/>
    </font>
    <font>
      <b/>
      <sz val="1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C00000"/>
      <name val="Verdana"/>
      <family val="2"/>
    </font>
    <font>
      <b/>
      <sz val="10"/>
      <color rgb="FF00B0F0"/>
      <name val="Verdana"/>
      <family val="2"/>
    </font>
    <font>
      <b/>
      <sz val="10"/>
      <color rgb="FF00B050"/>
      <name val="Verdana"/>
      <family val="2"/>
    </font>
    <font>
      <b/>
      <sz val="11.5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00B050"/>
      <name val="Verdana"/>
      <family val="2"/>
    </font>
    <font>
      <b/>
      <sz val="11"/>
      <color rgb="FF00B0F0"/>
      <name val="Verdana"/>
      <family val="2"/>
    </font>
    <font>
      <b/>
      <sz val="11"/>
      <color rgb="FFFF0000"/>
      <name val="Verdana"/>
      <family val="2"/>
    </font>
    <font>
      <b/>
      <sz val="14"/>
      <color theme="0"/>
      <name val="Calibri"/>
      <family val="2"/>
      <scheme val="minor"/>
    </font>
    <font>
      <b/>
      <sz val="8"/>
      <color rgb="FF111111"/>
      <name val="Roboto"/>
    </font>
    <font>
      <b/>
      <sz val="8"/>
      <color theme="1"/>
      <name val="Calibri"/>
      <family val="2"/>
      <scheme val="minor"/>
    </font>
    <font>
      <b/>
      <sz val="16"/>
      <color rgb="FF002060"/>
      <name val="Verdana"/>
      <family val="2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3" fontId="3" fillId="0" borderId="0" xfId="0" applyNumberFormat="1" applyFont="1" applyBorder="1" applyAlignment="1">
      <alignment horizontal="left" vertical="top" wrapText="1"/>
    </xf>
    <xf numFmtId="43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43" fontId="3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43" fontId="0" fillId="0" borderId="0" xfId="0" applyNumberFormat="1" applyFill="1" applyAlignment="1">
      <alignment vertical="top"/>
    </xf>
    <xf numFmtId="0" fontId="5" fillId="0" borderId="1" xfId="0" quotePrefix="1" applyFont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43" fontId="3" fillId="0" borderId="0" xfId="0" quotePrefix="1" applyNumberFormat="1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 applyAlignment="1">
      <alignment horizontal="left" vertical="top" wrapText="1"/>
    </xf>
    <xf numFmtId="0" fontId="1" fillId="0" borderId="0" xfId="0" applyFont="1"/>
    <xf numFmtId="0" fontId="0" fillId="0" borderId="0" xfId="0" quotePrefix="1"/>
    <xf numFmtId="0" fontId="3" fillId="0" borderId="0" xfId="0" quotePrefix="1" applyNumberFormat="1" applyFont="1" applyBorder="1" applyAlignment="1">
      <alignment horizontal="left" vertical="top" wrapText="1"/>
    </xf>
    <xf numFmtId="164" fontId="0" fillId="0" borderId="0" xfId="0" applyNumberFormat="1" applyAlignment="1">
      <alignment vertical="top"/>
    </xf>
    <xf numFmtId="164" fontId="3" fillId="0" borderId="0" xfId="0" applyNumberFormat="1" applyFont="1" applyBorder="1" applyAlignment="1">
      <alignment horizontal="left" vertical="top" wrapText="1"/>
    </xf>
    <xf numFmtId="15" fontId="10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top"/>
    </xf>
    <xf numFmtId="43" fontId="9" fillId="0" borderId="1" xfId="1" applyFont="1" applyBorder="1" applyAlignment="1">
      <alignment vertical="top"/>
    </xf>
    <xf numFmtId="3" fontId="0" fillId="0" borderId="1" xfId="0" quotePrefix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43" fontId="10" fillId="0" borderId="1" xfId="1" applyFont="1" applyFill="1" applyBorder="1" applyAlignment="1">
      <alignment vertical="top"/>
    </xf>
    <xf numFmtId="43" fontId="0" fillId="0" borderId="1" xfId="1" applyFont="1" applyFill="1" applyBorder="1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164" fontId="0" fillId="0" borderId="0" xfId="0" applyNumberFormat="1" applyBorder="1" applyAlignment="1">
      <alignment vertical="top"/>
    </xf>
    <xf numFmtId="43" fontId="0" fillId="0" borderId="0" xfId="0" applyNumberFormat="1" applyFill="1" applyBorder="1" applyAlignment="1">
      <alignment vertical="top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quotePrefix="1" applyAlignment="1">
      <alignment vertical="top"/>
    </xf>
    <xf numFmtId="0" fontId="0" fillId="0" borderId="11" xfId="0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11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43" fontId="0" fillId="0" borderId="7" xfId="1" applyFont="1" applyFill="1" applyBorder="1" applyAlignment="1">
      <alignment vertical="top"/>
    </xf>
    <xf numFmtId="0" fontId="0" fillId="0" borderId="11" xfId="0" applyBorder="1" applyAlignment="1">
      <alignment horizontal="center" vertical="top"/>
    </xf>
    <xf numFmtId="43" fontId="9" fillId="0" borderId="7" xfId="1" applyFont="1" applyBorder="1" applyAlignment="1">
      <alignment vertical="top"/>
    </xf>
    <xf numFmtId="43" fontId="0" fillId="0" borderId="7" xfId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5" fillId="0" borderId="11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quotePrefix="1" applyBorder="1" applyAlignment="1">
      <alignment horizontal="left" vertical="top" wrapText="1"/>
    </xf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1" fillId="0" borderId="0" xfId="0" applyFont="1" applyBorder="1"/>
    <xf numFmtId="15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33" xfId="0" applyBorder="1"/>
    <xf numFmtId="0" fontId="0" fillId="0" borderId="34" xfId="0" applyBorder="1"/>
    <xf numFmtId="0" fontId="14" fillId="0" borderId="38" xfId="0" applyFont="1" applyBorder="1"/>
    <xf numFmtId="0" fontId="16" fillId="6" borderId="17" xfId="0" applyFont="1" applyFill="1" applyBorder="1"/>
    <xf numFmtId="0" fontId="15" fillId="6" borderId="3" xfId="0" applyFont="1" applyFill="1" applyBorder="1"/>
    <xf numFmtId="0" fontId="18" fillId="6" borderId="43" xfId="0" applyFont="1" applyFill="1" applyBorder="1"/>
    <xf numFmtId="0" fontId="19" fillId="0" borderId="4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2" xfId="0" applyFont="1" applyFill="1" applyBorder="1"/>
    <xf numFmtId="0" fontId="20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2" fillId="7" borderId="8" xfId="0" applyFont="1" applyFill="1" applyBorder="1"/>
    <xf numFmtId="0" fontId="23" fillId="7" borderId="12" xfId="0" applyFont="1" applyFill="1" applyBorder="1"/>
    <xf numFmtId="0" fontId="24" fillId="6" borderId="45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right"/>
    </xf>
    <xf numFmtId="0" fontId="28" fillId="0" borderId="1" xfId="0" applyFont="1" applyBorder="1" applyAlignment="1">
      <alignment horizontal="right"/>
    </xf>
    <xf numFmtId="15" fontId="29" fillId="0" borderId="1" xfId="0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23" fillId="5" borderId="14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30" fillId="5" borderId="19" xfId="0" applyFont="1" applyFill="1" applyBorder="1"/>
    <xf numFmtId="0" fontId="30" fillId="5" borderId="20" xfId="0" applyFont="1" applyFill="1" applyBorder="1" applyAlignment="1">
      <alignment horizontal="center"/>
    </xf>
    <xf numFmtId="0" fontId="30" fillId="5" borderId="20" xfId="0" applyFont="1" applyFill="1" applyBorder="1"/>
    <xf numFmtId="0" fontId="30" fillId="5" borderId="21" xfId="0" applyFont="1" applyFill="1" applyBorder="1"/>
    <xf numFmtId="0" fontId="30" fillId="5" borderId="9" xfId="0" applyFont="1" applyFill="1" applyBorder="1"/>
    <xf numFmtId="0" fontId="30" fillId="5" borderId="13" xfId="0" applyFont="1" applyFill="1" applyBorder="1" applyAlignment="1">
      <alignment horizontal="center"/>
    </xf>
    <xf numFmtId="0" fontId="30" fillId="5" borderId="13" xfId="0" applyFont="1" applyFill="1" applyBorder="1"/>
    <xf numFmtId="0" fontId="23" fillId="5" borderId="12" xfId="0" applyFont="1" applyFill="1" applyBorder="1" applyAlignment="1">
      <alignment horizontal="center" vertical="center"/>
    </xf>
    <xf numFmtId="0" fontId="31" fillId="0" borderId="9" xfId="0" applyFont="1" applyBorder="1"/>
    <xf numFmtId="0" fontId="20" fillId="0" borderId="13" xfId="0" applyFont="1" applyBorder="1"/>
    <xf numFmtId="0" fontId="32" fillId="0" borderId="11" xfId="0" applyFont="1" applyBorder="1"/>
    <xf numFmtId="0" fontId="23" fillId="5" borderId="12" xfId="0" applyFont="1" applyFill="1" applyBorder="1" applyAlignment="1">
      <alignment horizontal="right" vertical="center"/>
    </xf>
    <xf numFmtId="0" fontId="23" fillId="6" borderId="11" xfId="0" applyFont="1" applyFill="1" applyBorder="1"/>
    <xf numFmtId="0" fontId="33" fillId="0" borderId="1" xfId="0" applyFont="1" applyBorder="1"/>
    <xf numFmtId="0" fontId="23" fillId="6" borderId="1" xfId="0" applyFont="1" applyFill="1" applyBorder="1"/>
    <xf numFmtId="0" fontId="27" fillId="0" borderId="1" xfId="0" applyFont="1" applyBorder="1"/>
    <xf numFmtId="0" fontId="28" fillId="0" borderId="1" xfId="0" applyFont="1" applyBorder="1"/>
    <xf numFmtId="43" fontId="34" fillId="3" borderId="7" xfId="0" applyNumberFormat="1" applyFont="1" applyFill="1" applyBorder="1" applyAlignment="1">
      <alignment horizontal="right" vertical="top"/>
    </xf>
    <xf numFmtId="43" fontId="34" fillId="4" borderId="1" xfId="0" applyNumberFormat="1" applyFont="1" applyFill="1" applyBorder="1" applyAlignment="1">
      <alignment horizontal="right" vertical="top"/>
    </xf>
    <xf numFmtId="43" fontId="34" fillId="4" borderId="1" xfId="1" applyFont="1" applyFill="1" applyBorder="1" applyAlignment="1">
      <alignment horizontal="right" vertical="top"/>
    </xf>
    <xf numFmtId="43" fontId="34" fillId="4" borderId="1" xfId="1" applyFont="1" applyFill="1" applyBorder="1" applyAlignment="1">
      <alignment vertical="top"/>
    </xf>
    <xf numFmtId="43" fontId="34" fillId="4" borderId="1" xfId="0" applyNumberFormat="1" applyFont="1" applyFill="1" applyBorder="1" applyAlignment="1">
      <alignment horizontal="left" vertical="top" wrapText="1"/>
    </xf>
    <xf numFmtId="43" fontId="34" fillId="4" borderId="1" xfId="1" applyFont="1" applyFill="1" applyBorder="1" applyAlignment="1">
      <alignment horizontal="right" vertical="top" wrapText="1"/>
    </xf>
    <xf numFmtId="164" fontId="3" fillId="2" borderId="0" xfId="0" applyNumberFormat="1" applyFont="1" applyFill="1" applyBorder="1" applyAlignment="1">
      <alignment horizontal="center" vertical="top" wrapText="1"/>
    </xf>
    <xf numFmtId="0" fontId="35" fillId="0" borderId="7" xfId="0" applyFont="1" applyBorder="1"/>
    <xf numFmtId="0" fontId="36" fillId="0" borderId="7" xfId="0" applyFont="1" applyBorder="1" applyAlignment="1">
      <alignment horizontal="center" vertical="center" wrapText="1"/>
    </xf>
    <xf numFmtId="43" fontId="7" fillId="3" borderId="7" xfId="0" applyNumberFormat="1" applyFont="1" applyFill="1" applyBorder="1" applyAlignment="1">
      <alignment horizontal="center" vertical="top"/>
    </xf>
    <xf numFmtId="0" fontId="0" fillId="0" borderId="46" xfId="0" applyBorder="1"/>
    <xf numFmtId="0" fontId="0" fillId="0" borderId="47" xfId="0" applyBorder="1"/>
    <xf numFmtId="0" fontId="1" fillId="0" borderId="23" xfId="0" applyFont="1" applyBorder="1"/>
    <xf numFmtId="0" fontId="38" fillId="6" borderId="7" xfId="0" applyFont="1" applyFill="1" applyBorder="1" applyAlignment="1">
      <alignment horizontal="center"/>
    </xf>
    <xf numFmtId="43" fontId="0" fillId="0" borderId="0" xfId="0" applyNumberFormat="1" applyFill="1" applyBorder="1" applyAlignment="1">
      <alignment horizontal="left" vertical="top" wrapText="1"/>
    </xf>
    <xf numFmtId="0" fontId="39" fillId="5" borderId="18" xfId="0" applyFont="1" applyFill="1" applyBorder="1" applyAlignment="1"/>
    <xf numFmtId="0" fontId="39" fillId="0" borderId="7" xfId="0" applyFont="1" applyBorder="1" applyAlignment="1">
      <alignment horizontal="center"/>
    </xf>
    <xf numFmtId="0" fontId="23" fillId="5" borderId="3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/>
    </xf>
    <xf numFmtId="0" fontId="23" fillId="5" borderId="40" xfId="0" applyFont="1" applyFill="1" applyBorder="1" applyAlignment="1">
      <alignment horizontal="center"/>
    </xf>
    <xf numFmtId="0" fontId="32" fillId="0" borderId="10" xfId="0" applyFont="1" applyBorder="1"/>
    <xf numFmtId="0" fontId="31" fillId="0" borderId="7" xfId="0" applyFont="1" applyBorder="1"/>
    <xf numFmtId="0" fontId="23" fillId="5" borderId="23" xfId="0" applyFont="1" applyFill="1" applyBorder="1" applyAlignment="1">
      <alignment horizontal="right" vertical="center"/>
    </xf>
    <xf numFmtId="0" fontId="0" fillId="0" borderId="51" xfId="0" applyBorder="1"/>
    <xf numFmtId="0" fontId="2" fillId="0" borderId="9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43" fontId="1" fillId="0" borderId="11" xfId="1" applyFont="1" applyBorder="1" applyAlignment="1">
      <alignment horizontal="center" vertical="top" wrapText="1"/>
    </xf>
    <xf numFmtId="43" fontId="1" fillId="0" borderId="1" xfId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quotePrefix="1" applyBorder="1" applyAlignment="1">
      <alignment horizontal="left" wrapText="1"/>
    </xf>
    <xf numFmtId="0" fontId="0" fillId="0" borderId="7" xfId="0" quotePrefix="1" applyBorder="1" applyAlignment="1">
      <alignment horizontal="left" wrapText="1"/>
    </xf>
    <xf numFmtId="0" fontId="0" fillId="0" borderId="14" xfId="0" quotePrefix="1" applyBorder="1" applyAlignment="1">
      <alignment horizontal="left" wrapText="1"/>
    </xf>
    <xf numFmtId="0" fontId="0" fillId="0" borderId="8" xfId="0" quotePrefix="1" applyBorder="1" applyAlignment="1">
      <alignment horizontal="left" wrapText="1"/>
    </xf>
    <xf numFmtId="0" fontId="5" fillId="0" borderId="15" xfId="0" applyFont="1" applyBorder="1"/>
    <xf numFmtId="0" fontId="5" fillId="0" borderId="0" xfId="0" applyFont="1" applyBorder="1"/>
    <xf numFmtId="0" fontId="5" fillId="0" borderId="48" xfId="0" applyFont="1" applyBorder="1"/>
    <xf numFmtId="0" fontId="5" fillId="0" borderId="49" xfId="0" applyFont="1" applyBorder="1"/>
    <xf numFmtId="0" fontId="0" fillId="6" borderId="1" xfId="0" applyFill="1" applyBorder="1"/>
    <xf numFmtId="0" fontId="0" fillId="6" borderId="7" xfId="0" applyFill="1" applyBorder="1"/>
    <xf numFmtId="0" fontId="1" fillId="6" borderId="1" xfId="0" applyFont="1" applyFill="1" applyBorder="1"/>
    <xf numFmtId="0" fontId="0" fillId="6" borderId="24" xfId="0" applyFill="1" applyBorder="1"/>
    <xf numFmtId="0" fontId="0" fillId="6" borderId="15" xfId="0" applyFill="1" applyBorder="1"/>
    <xf numFmtId="0" fontId="0" fillId="6" borderId="25" xfId="0" applyFill="1" applyBorder="1"/>
    <xf numFmtId="0" fontId="0" fillId="6" borderId="0" xfId="0" applyFill="1" applyBorder="1"/>
    <xf numFmtId="0" fontId="0" fillId="6" borderId="26" xfId="0" applyFill="1" applyBorder="1"/>
    <xf numFmtId="0" fontId="0" fillId="6" borderId="22" xfId="0" applyFill="1" applyBorder="1"/>
    <xf numFmtId="0" fontId="37" fillId="6" borderId="31" xfId="0" applyFont="1" applyFill="1" applyBorder="1" applyAlignment="1">
      <alignment horizontal="center" vertical="top"/>
    </xf>
    <xf numFmtId="0" fontId="37" fillId="6" borderId="27" xfId="0" applyFont="1" applyFill="1" applyBorder="1" applyAlignment="1">
      <alignment horizontal="center" vertical="top"/>
    </xf>
    <xf numFmtId="0" fontId="37" fillId="6" borderId="28" xfId="0" applyFont="1" applyFill="1" applyBorder="1" applyAlignment="1">
      <alignment horizontal="center" vertical="top"/>
    </xf>
    <xf numFmtId="0" fontId="0" fillId="6" borderId="32" xfId="0" applyFill="1" applyBorder="1"/>
    <xf numFmtId="0" fontId="0" fillId="6" borderId="29" xfId="0" applyFill="1" applyBorder="1"/>
    <xf numFmtId="0" fontId="0" fillId="6" borderId="30" xfId="0" applyFill="1" applyBorder="1"/>
    <xf numFmtId="0" fontId="24" fillId="6" borderId="16" xfId="0" applyFont="1" applyFill="1" applyBorder="1" applyAlignment="1">
      <alignment horizontal="center"/>
    </xf>
    <xf numFmtId="0" fontId="24" fillId="6" borderId="27" xfId="0" applyFont="1" applyFill="1" applyBorder="1" applyAlignment="1">
      <alignment horizontal="center"/>
    </xf>
    <xf numFmtId="0" fontId="24" fillId="6" borderId="2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6" borderId="9" xfId="0" applyFont="1" applyFill="1" applyBorder="1"/>
    <xf numFmtId="0" fontId="14" fillId="6" borderId="10" xfId="0" applyFont="1" applyFill="1" applyBorder="1"/>
    <xf numFmtId="0" fontId="14" fillId="6" borderId="39" xfId="0" applyFont="1" applyFill="1" applyBorder="1"/>
    <xf numFmtId="0" fontId="14" fillId="6" borderId="40" xfId="0" applyFont="1" applyFill="1" applyBorder="1"/>
    <xf numFmtId="0" fontId="14" fillId="6" borderId="12" xfId="0" applyFont="1" applyFill="1" applyBorder="1"/>
    <xf numFmtId="0" fontId="14" fillId="6" borderId="8" xfId="0" applyFont="1" applyFill="1" applyBorder="1"/>
    <xf numFmtId="0" fontId="17" fillId="6" borderId="35" xfId="0" applyFont="1" applyFill="1" applyBorder="1" applyAlignment="1">
      <alignment horizontal="center" vertical="top"/>
    </xf>
    <xf numFmtId="0" fontId="17" fillId="6" borderId="36" xfId="0" applyFont="1" applyFill="1" applyBorder="1" applyAlignment="1">
      <alignment horizontal="center" vertical="top"/>
    </xf>
    <xf numFmtId="0" fontId="17" fillId="6" borderId="37" xfId="0" applyFont="1" applyFill="1" applyBorder="1" applyAlignment="1">
      <alignment horizontal="center" vertical="top"/>
    </xf>
    <xf numFmtId="0" fontId="17" fillId="6" borderId="44" xfId="0" applyFont="1" applyFill="1" applyBorder="1" applyAlignment="1">
      <alignment horizontal="center" vertical="top"/>
    </xf>
    <xf numFmtId="0" fontId="17" fillId="6" borderId="41" xfId="0" applyFont="1" applyFill="1" applyBorder="1" applyAlignment="1">
      <alignment horizontal="center" vertical="top"/>
    </xf>
    <xf numFmtId="0" fontId="17" fillId="6" borderId="4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382494</xdr:colOff>
      <xdr:row>0</xdr:row>
      <xdr:rowOff>0</xdr:rowOff>
    </xdr:from>
    <xdr:to>
      <xdr:col>3</xdr:col>
      <xdr:colOff>57084</xdr:colOff>
      <xdr:row>2</xdr:row>
      <xdr:rowOff>224737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082" y="0"/>
          <a:ext cx="764428" cy="67702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1</xdr:col>
      <xdr:colOff>372343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63711-8228-442A-BE1E-243A138330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759693" cy="5778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0</xdr:rowOff>
    </xdr:from>
    <xdr:to>
      <xdr:col>2</xdr:col>
      <xdr:colOff>444500</xdr:colOff>
      <xdr:row>1</xdr:row>
      <xdr:rowOff>285749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35B6B-4038-4CD7-BF27-3A9CC15B444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700" y="0"/>
          <a:ext cx="1028700" cy="584199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0</xdr:rowOff>
    </xdr:from>
    <xdr:to>
      <xdr:col>1</xdr:col>
      <xdr:colOff>933450</xdr:colOff>
      <xdr:row>2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F9A995-6CC2-427D-9106-0CFE9FAAF6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0"/>
          <a:ext cx="1530350" cy="97155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G127"/>
  <sheetViews>
    <sheetView showGridLines="0" tabSelected="1" topLeftCell="A21" zoomScale="85" zoomScaleNormal="85" zoomScaleSheetLayoutView="100" workbookViewId="0">
      <selection activeCell="K40" sqref="K40"/>
    </sheetView>
  </sheetViews>
  <sheetFormatPr defaultColWidth="8.81640625" defaultRowHeight="14.5" x14ac:dyDescent="0.35"/>
  <cols>
    <col min="1" max="1" width="8.81640625" style="1"/>
    <col min="2" max="2" width="5" style="1" customWidth="1"/>
    <col min="3" max="3" width="10" style="1" bestFit="1" customWidth="1"/>
    <col min="4" max="4" width="13.08984375" style="1" bestFit="1" customWidth="1"/>
    <col min="5" max="5" width="65.6328125" style="1" customWidth="1"/>
    <col min="6" max="6" width="4.1796875" style="1" bestFit="1" customWidth="1"/>
    <col min="7" max="7" width="14.26953125" style="1" bestFit="1" customWidth="1"/>
    <col min="8" max="8" width="14.6328125" style="1" bestFit="1" customWidth="1"/>
    <col min="9" max="9" width="5" style="1" bestFit="1" customWidth="1"/>
    <col min="10" max="10" width="12.1796875" style="17" bestFit="1" customWidth="1"/>
    <col min="11" max="11" width="16" style="17" bestFit="1" customWidth="1"/>
    <col min="12" max="12" width="13.1796875" style="1" bestFit="1" customWidth="1"/>
    <col min="13" max="13" width="17" style="1" bestFit="1" customWidth="1"/>
    <col min="14" max="14" width="15.453125" style="1" bestFit="1" customWidth="1"/>
    <col min="15" max="15" width="12.08984375" style="1" bestFit="1" customWidth="1"/>
    <col min="16" max="16" width="7.54296875" style="1" bestFit="1" customWidth="1"/>
    <col min="17" max="17" width="13.81640625" style="1" bestFit="1" customWidth="1"/>
    <col min="18" max="18" width="7.54296875" style="1" bestFit="1" customWidth="1"/>
    <col min="19" max="19" width="6.1796875" style="1" bestFit="1" customWidth="1"/>
    <col min="20" max="20" width="8.81640625" style="1" customWidth="1"/>
    <col min="21" max="21" width="6.453125" style="1" bestFit="1" customWidth="1"/>
    <col min="22" max="22" width="9.81640625" style="1" bestFit="1" customWidth="1"/>
    <col min="23" max="27" width="9" style="1" bestFit="1" customWidth="1"/>
    <col min="28" max="16384" width="8.81640625" style="1"/>
  </cols>
  <sheetData>
    <row r="1" spans="2:21" ht="21" x14ac:dyDescent="0.35">
      <c r="B1" s="157" t="s">
        <v>10</v>
      </c>
      <c r="C1" s="158"/>
      <c r="D1" s="158"/>
      <c r="E1" s="158"/>
      <c r="F1" s="158"/>
      <c r="G1" s="158"/>
      <c r="H1" s="159"/>
      <c r="I1" s="9"/>
      <c r="J1" s="21"/>
      <c r="K1" s="21"/>
      <c r="L1" s="9"/>
      <c r="M1" s="9"/>
      <c r="N1" s="9"/>
      <c r="O1" s="9"/>
      <c r="P1" s="9"/>
    </row>
    <row r="2" spans="2:21" x14ac:dyDescent="0.35">
      <c r="B2" s="55"/>
      <c r="C2" s="2"/>
      <c r="D2" s="2"/>
      <c r="E2" s="2"/>
      <c r="F2" s="2"/>
      <c r="G2" s="2"/>
      <c r="H2" s="56"/>
      <c r="I2" s="8"/>
      <c r="J2" s="20"/>
      <c r="K2" s="20"/>
      <c r="L2" s="8"/>
      <c r="M2" s="8"/>
      <c r="N2" s="8"/>
      <c r="O2" s="8"/>
      <c r="P2" s="8"/>
    </row>
    <row r="3" spans="2:21" ht="21" x14ac:dyDescent="0.35">
      <c r="B3" s="160" t="s">
        <v>53</v>
      </c>
      <c r="C3" s="161"/>
      <c r="D3" s="161"/>
      <c r="E3" s="161"/>
      <c r="F3" s="161"/>
      <c r="G3" s="161"/>
      <c r="H3" s="162"/>
      <c r="I3" s="9"/>
      <c r="J3" s="21"/>
      <c r="K3" s="21"/>
      <c r="L3" s="9"/>
      <c r="M3" s="9"/>
      <c r="N3" s="9"/>
      <c r="O3" s="9"/>
      <c r="P3" s="9"/>
    </row>
    <row r="4" spans="2:21" x14ac:dyDescent="0.35">
      <c r="B4" s="55"/>
      <c r="C4" s="2"/>
      <c r="D4" s="2"/>
      <c r="E4" s="2"/>
      <c r="F4" s="2"/>
      <c r="G4" s="2"/>
      <c r="H4" s="56"/>
      <c r="I4" s="8"/>
      <c r="J4" s="20"/>
      <c r="K4" s="20"/>
      <c r="L4" s="8"/>
      <c r="M4" s="8"/>
      <c r="N4" s="8"/>
      <c r="O4" s="8"/>
      <c r="P4" s="8"/>
    </row>
    <row r="5" spans="2:21" ht="33" customHeight="1" x14ac:dyDescent="0.35">
      <c r="B5" s="57" t="s">
        <v>0</v>
      </c>
      <c r="C5" s="81" t="s">
        <v>1</v>
      </c>
      <c r="D5" s="81" t="s">
        <v>14</v>
      </c>
      <c r="E5" s="81" t="s">
        <v>2</v>
      </c>
      <c r="F5" s="81"/>
      <c r="G5" s="81" t="s">
        <v>11</v>
      </c>
      <c r="H5" s="82" t="s">
        <v>6</v>
      </c>
      <c r="I5" s="10"/>
      <c r="J5" s="22"/>
      <c r="K5" s="22"/>
      <c r="L5" s="10"/>
      <c r="M5" s="10"/>
      <c r="N5" s="10"/>
      <c r="O5" s="10"/>
      <c r="P5" s="10"/>
    </row>
    <row r="6" spans="2:21" ht="15.5" x14ac:dyDescent="0.35">
      <c r="B6" s="163" t="s">
        <v>4</v>
      </c>
      <c r="C6" s="164"/>
      <c r="D6" s="164"/>
      <c r="E6" s="164"/>
      <c r="F6" s="164"/>
      <c r="G6" s="164"/>
      <c r="H6" s="165"/>
      <c r="I6" s="11"/>
      <c r="J6" s="18"/>
      <c r="K6" s="18"/>
      <c r="L6" s="11"/>
      <c r="M6" s="11"/>
      <c r="N6" s="11"/>
      <c r="O6" s="11"/>
      <c r="P6" s="11"/>
    </row>
    <row r="7" spans="2:21" ht="15.5" x14ac:dyDescent="0.35">
      <c r="B7" s="58">
        <v>1</v>
      </c>
      <c r="C7" s="37">
        <v>45596</v>
      </c>
      <c r="D7" s="81"/>
      <c r="E7" s="2" t="s">
        <v>5</v>
      </c>
      <c r="F7" s="2"/>
      <c r="G7" s="40">
        <v>39029</v>
      </c>
      <c r="H7" s="59"/>
      <c r="I7" s="8"/>
      <c r="J7" s="20"/>
      <c r="K7" s="20"/>
      <c r="L7" s="8"/>
      <c r="M7" s="8"/>
      <c r="N7" s="8"/>
      <c r="O7" s="8"/>
      <c r="P7" s="8"/>
      <c r="U7" s="4"/>
    </row>
    <row r="8" spans="2:21" ht="15.5" x14ac:dyDescent="0.35">
      <c r="B8" s="58">
        <v>2</v>
      </c>
      <c r="C8" s="37">
        <v>45596</v>
      </c>
      <c r="D8" s="81"/>
      <c r="E8" s="43" t="s">
        <v>13</v>
      </c>
      <c r="F8" s="43"/>
      <c r="G8" s="41">
        <v>486242</v>
      </c>
      <c r="H8" s="59"/>
      <c r="I8" s="8"/>
      <c r="J8" s="20"/>
      <c r="K8" s="20"/>
      <c r="L8" s="8"/>
      <c r="M8" s="8"/>
      <c r="N8" s="8"/>
      <c r="O8" s="8"/>
      <c r="P8" s="8"/>
      <c r="U8" s="4"/>
    </row>
    <row r="9" spans="2:21" ht="18.5" x14ac:dyDescent="0.35">
      <c r="B9" s="57"/>
      <c r="C9" s="81"/>
      <c r="D9" s="81" t="s">
        <v>3</v>
      </c>
      <c r="E9" s="81"/>
      <c r="F9" s="81"/>
      <c r="G9" s="138">
        <f>SUM(G7:G8)</f>
        <v>525271</v>
      </c>
      <c r="H9" s="60"/>
      <c r="I9" s="8"/>
      <c r="J9" s="20"/>
      <c r="K9" s="20"/>
      <c r="L9" s="8"/>
      <c r="M9" s="8"/>
      <c r="N9" s="8"/>
      <c r="O9" s="8"/>
      <c r="P9" s="8"/>
      <c r="U9" s="4"/>
    </row>
    <row r="10" spans="2:21" x14ac:dyDescent="0.35">
      <c r="B10" s="57"/>
      <c r="C10" s="168"/>
      <c r="D10" s="168"/>
      <c r="E10" s="168"/>
      <c r="F10" s="168"/>
      <c r="G10" s="168"/>
      <c r="H10" s="169"/>
      <c r="I10" s="8"/>
      <c r="J10" s="20"/>
      <c r="K10" s="20"/>
      <c r="L10" s="8"/>
      <c r="M10" s="8"/>
      <c r="N10" s="8"/>
      <c r="O10" s="8"/>
      <c r="P10" s="8"/>
      <c r="U10" s="4"/>
    </row>
    <row r="11" spans="2:21" ht="16.25" customHeight="1" x14ac:dyDescent="0.35">
      <c r="B11" s="166"/>
      <c r="C11" s="167"/>
      <c r="D11" s="167"/>
      <c r="E11" s="167"/>
      <c r="F11" s="167"/>
      <c r="G11" s="139" t="str">
        <f>CONCATENATE("Cash - ",'Monthly maintainance'!N25)</f>
        <v>Cash - 8</v>
      </c>
      <c r="H11" s="142" t="str">
        <f>CONCATENATE("Bank - ",'Monthly maintainance'!N24)</f>
        <v>Bank - 17</v>
      </c>
      <c r="I11" s="11"/>
      <c r="J11" s="26"/>
      <c r="K11" s="18"/>
      <c r="L11" s="11"/>
      <c r="M11" s="11"/>
      <c r="N11" s="11"/>
      <c r="O11" s="11"/>
      <c r="P11" s="11"/>
      <c r="U11" s="4"/>
    </row>
    <row r="12" spans="2:21" ht="15.5" x14ac:dyDescent="0.35">
      <c r="B12" s="61">
        <v>1</v>
      </c>
      <c r="C12" s="37">
        <v>45626</v>
      </c>
      <c r="D12" s="79"/>
      <c r="E12" s="38" t="s">
        <v>60</v>
      </c>
      <c r="F12" s="49">
        <f>61-F37</f>
        <v>25</v>
      </c>
      <c r="G12" s="40">
        <f>(F12*1500)-H12</f>
        <v>12000</v>
      </c>
      <c r="H12" s="62">
        <f>'Monthly maintainance'!N24*1500</f>
        <v>25500</v>
      </c>
      <c r="I12" s="12"/>
      <c r="J12" s="23"/>
      <c r="K12" s="23"/>
      <c r="L12" s="12"/>
      <c r="M12" s="12"/>
      <c r="N12" s="12"/>
      <c r="O12" s="12"/>
      <c r="P12" s="12"/>
      <c r="U12" s="4"/>
    </row>
    <row r="13" spans="2:21" ht="15.5" x14ac:dyDescent="0.35">
      <c r="B13" s="61"/>
      <c r="C13" s="37"/>
      <c r="D13" s="79"/>
      <c r="E13" s="38"/>
      <c r="F13" s="49"/>
      <c r="G13" s="40"/>
      <c r="H13" s="62"/>
      <c r="I13" s="12"/>
      <c r="J13" s="23"/>
      <c r="K13" s="23"/>
      <c r="L13" s="12"/>
      <c r="M13" s="12"/>
      <c r="N13" s="12"/>
      <c r="O13" s="12"/>
      <c r="P13" s="12"/>
      <c r="U13" s="4"/>
    </row>
    <row r="14" spans="2:21" ht="15.5" x14ac:dyDescent="0.35">
      <c r="B14" s="61">
        <v>2</v>
      </c>
      <c r="C14" s="37">
        <v>45626</v>
      </c>
      <c r="D14" s="79"/>
      <c r="E14" s="42" t="s">
        <v>27</v>
      </c>
      <c r="F14" s="39"/>
      <c r="G14" s="40">
        <f>Pendings!E32</f>
        <v>24000</v>
      </c>
      <c r="H14" s="62">
        <f>Pendings!E31</f>
        <v>15000</v>
      </c>
      <c r="I14" s="12"/>
      <c r="J14" s="23"/>
      <c r="K14" s="23"/>
      <c r="L14" s="31"/>
      <c r="M14" s="12"/>
      <c r="N14" s="12"/>
      <c r="O14" s="12"/>
      <c r="P14" s="12"/>
      <c r="U14" s="4"/>
    </row>
    <row r="15" spans="2:21" ht="15" customHeight="1" x14ac:dyDescent="0.35">
      <c r="B15" s="61"/>
      <c r="C15" s="37"/>
      <c r="D15" s="2"/>
      <c r="E15" s="43"/>
      <c r="F15" s="2"/>
      <c r="G15" s="40"/>
      <c r="H15" s="62"/>
      <c r="I15" s="12"/>
      <c r="J15" s="23"/>
      <c r="K15" s="147">
        <f>G7+G16-G31</f>
        <v>-264</v>
      </c>
      <c r="L15" s="12"/>
      <c r="M15" s="12"/>
      <c r="N15" s="12"/>
      <c r="O15" s="12"/>
      <c r="P15" s="12"/>
      <c r="U15" s="4"/>
    </row>
    <row r="16" spans="2:21" ht="18.5" x14ac:dyDescent="0.35">
      <c r="B16" s="61"/>
      <c r="C16" s="5"/>
      <c r="D16" s="78" t="s">
        <v>3</v>
      </c>
      <c r="E16" s="2"/>
      <c r="F16" s="44"/>
      <c r="G16" s="134">
        <f>SUM(G12:G15)</f>
        <v>36000</v>
      </c>
      <c r="H16" s="133">
        <f>SUM(H12:H15)</f>
        <v>40500</v>
      </c>
      <c r="I16" s="8"/>
      <c r="J16" s="26"/>
      <c r="K16" s="24"/>
      <c r="L16" s="8"/>
      <c r="M16" s="8"/>
      <c r="N16" s="8"/>
      <c r="O16" s="8"/>
      <c r="P16" s="8"/>
      <c r="T16" s="3"/>
      <c r="U16" s="4"/>
    </row>
    <row r="17" spans="2:16" ht="15.5" x14ac:dyDescent="0.35">
      <c r="B17" s="163" t="s">
        <v>7</v>
      </c>
      <c r="C17" s="164"/>
      <c r="D17" s="164"/>
      <c r="E17" s="164"/>
      <c r="F17" s="164"/>
      <c r="G17" s="164"/>
      <c r="H17" s="165"/>
      <c r="I17" s="11"/>
      <c r="J17" s="26"/>
      <c r="K17" s="18"/>
      <c r="L17" s="11"/>
      <c r="M17" s="11"/>
      <c r="N17" s="11"/>
      <c r="P17" s="11"/>
    </row>
    <row r="18" spans="2:16" ht="15.5" x14ac:dyDescent="0.35">
      <c r="B18" s="61">
        <v>1</v>
      </c>
      <c r="C18" s="37">
        <v>45602</v>
      </c>
      <c r="D18" s="79"/>
      <c r="E18" s="88" t="s">
        <v>55</v>
      </c>
      <c r="F18" s="88"/>
      <c r="G18" s="45">
        <v>7000</v>
      </c>
      <c r="H18" s="59"/>
      <c r="I18" s="11"/>
      <c r="J18" s="18"/>
      <c r="K18" s="18"/>
      <c r="L18" s="11"/>
      <c r="M18" s="36"/>
      <c r="N18" s="11"/>
      <c r="P18" s="11"/>
    </row>
    <row r="19" spans="2:16" ht="15.5" x14ac:dyDescent="0.35">
      <c r="B19" s="61">
        <v>2</v>
      </c>
      <c r="C19" s="37">
        <v>45602</v>
      </c>
      <c r="D19" s="79"/>
      <c r="E19" s="88" t="s">
        <v>59</v>
      </c>
      <c r="F19" s="88"/>
      <c r="G19" s="45">
        <v>11000</v>
      </c>
      <c r="H19" s="59"/>
      <c r="I19" s="11"/>
      <c r="J19" s="19"/>
      <c r="K19" s="18"/>
      <c r="L19" s="14"/>
      <c r="M19" s="11"/>
      <c r="N19" s="11"/>
      <c r="P19" s="11"/>
    </row>
    <row r="20" spans="2:16" ht="15.5" x14ac:dyDescent="0.35">
      <c r="B20" s="61">
        <v>3</v>
      </c>
      <c r="C20" s="37">
        <v>45602</v>
      </c>
      <c r="D20" s="79"/>
      <c r="E20" s="88" t="s">
        <v>56</v>
      </c>
      <c r="F20" s="88"/>
      <c r="G20" s="45">
        <v>1000</v>
      </c>
      <c r="H20" s="60"/>
      <c r="I20" s="11"/>
      <c r="J20" s="18"/>
      <c r="K20" s="26"/>
      <c r="L20" s="11"/>
      <c r="M20" s="36"/>
      <c r="N20" s="11"/>
      <c r="P20" s="11"/>
    </row>
    <row r="21" spans="2:16" ht="15.5" x14ac:dyDescent="0.35">
      <c r="B21" s="61">
        <v>4</v>
      </c>
      <c r="C21" s="37">
        <v>45602</v>
      </c>
      <c r="D21" s="79"/>
      <c r="E21" s="88" t="s">
        <v>58</v>
      </c>
      <c r="F21" s="88"/>
      <c r="G21" s="45">
        <v>6000</v>
      </c>
      <c r="H21" s="60"/>
      <c r="I21" s="8"/>
      <c r="J21" s="20"/>
      <c r="K21" s="52">
        <f>G7+G16-J28</f>
        <v>18978</v>
      </c>
      <c r="L21" s="8"/>
      <c r="M21" s="11"/>
      <c r="N21" s="8"/>
      <c r="O21" s="8"/>
      <c r="P21" s="8"/>
    </row>
    <row r="22" spans="2:16" ht="15.5" x14ac:dyDescent="0.35">
      <c r="B22" s="61">
        <v>6</v>
      </c>
      <c r="C22" s="37">
        <v>45602</v>
      </c>
      <c r="D22" s="47"/>
      <c r="E22" s="2" t="s">
        <v>57</v>
      </c>
      <c r="F22" s="88"/>
      <c r="G22" s="46">
        <v>6100</v>
      </c>
      <c r="H22" s="60"/>
      <c r="I22" s="8"/>
      <c r="J22" s="20"/>
      <c r="K22" s="20"/>
      <c r="L22" s="8"/>
      <c r="M22" s="11"/>
      <c r="N22" s="8"/>
      <c r="O22" s="8"/>
      <c r="P22" s="8"/>
    </row>
    <row r="23" spans="2:16" ht="15.5" x14ac:dyDescent="0.35">
      <c r="B23" s="61">
        <v>7</v>
      </c>
      <c r="C23" s="37">
        <v>45602</v>
      </c>
      <c r="D23" s="47"/>
      <c r="E23" s="2" t="s">
        <v>63</v>
      </c>
      <c r="F23" s="88"/>
      <c r="G23" s="46">
        <v>10000</v>
      </c>
      <c r="H23" s="60"/>
      <c r="I23" s="8"/>
      <c r="J23" s="20"/>
      <c r="K23" s="20"/>
      <c r="L23" s="8"/>
      <c r="M23" s="11"/>
      <c r="N23" s="8"/>
      <c r="O23" s="8"/>
      <c r="P23" s="8"/>
    </row>
    <row r="24" spans="2:16" ht="15.5" x14ac:dyDescent="0.35">
      <c r="B24" s="61">
        <v>8</v>
      </c>
      <c r="C24" s="37">
        <v>45604</v>
      </c>
      <c r="D24" s="47"/>
      <c r="E24" s="2" t="s">
        <v>67</v>
      </c>
      <c r="F24" s="88"/>
      <c r="G24" s="46">
        <v>19242</v>
      </c>
      <c r="H24" s="60"/>
      <c r="I24" s="8"/>
      <c r="J24" s="52"/>
      <c r="K24" s="52"/>
      <c r="L24" s="8"/>
      <c r="M24" s="11"/>
      <c r="N24" s="8"/>
      <c r="O24" s="8"/>
      <c r="P24" s="8"/>
    </row>
    <row r="25" spans="2:16" ht="15.5" x14ac:dyDescent="0.35">
      <c r="B25" s="61">
        <v>9</v>
      </c>
      <c r="C25" s="37">
        <v>45604</v>
      </c>
      <c r="D25" s="47"/>
      <c r="E25" s="2" t="s">
        <v>61</v>
      </c>
      <c r="F25" s="88"/>
      <c r="G25" s="46">
        <v>199</v>
      </c>
      <c r="H25" s="60"/>
      <c r="I25" s="8"/>
      <c r="J25" s="52"/>
      <c r="K25" s="52"/>
      <c r="L25" s="8"/>
      <c r="M25" s="11"/>
      <c r="N25" s="8"/>
      <c r="O25" s="8"/>
      <c r="P25" s="8"/>
    </row>
    <row r="26" spans="2:16" ht="15.5" x14ac:dyDescent="0.35">
      <c r="B26" s="61">
        <v>10</v>
      </c>
      <c r="C26" s="37">
        <v>45607</v>
      </c>
      <c r="D26" s="47"/>
      <c r="E26" s="2" t="s">
        <v>62</v>
      </c>
      <c r="F26" s="88"/>
      <c r="G26" s="46">
        <v>10000</v>
      </c>
      <c r="H26" s="60"/>
      <c r="I26" s="8"/>
      <c r="J26" s="52"/>
      <c r="K26" s="52">
        <f>G24-5000</f>
        <v>14242</v>
      </c>
      <c r="L26" s="8"/>
      <c r="M26" s="11"/>
      <c r="N26" s="8"/>
      <c r="O26" s="8"/>
      <c r="P26" s="8"/>
    </row>
    <row r="27" spans="2:16" ht="15.5" x14ac:dyDescent="0.35">
      <c r="B27" s="61">
        <v>11</v>
      </c>
      <c r="C27" s="37">
        <v>45607</v>
      </c>
      <c r="D27" s="47"/>
      <c r="E27" s="2" t="s">
        <v>68</v>
      </c>
      <c r="F27" s="88"/>
      <c r="G27" s="46">
        <v>352</v>
      </c>
      <c r="H27" s="60"/>
      <c r="I27" s="8"/>
      <c r="J27" s="26"/>
      <c r="K27" s="26"/>
      <c r="L27" s="8"/>
      <c r="M27" s="11"/>
      <c r="N27" s="8"/>
      <c r="O27" s="8"/>
      <c r="P27" s="8"/>
    </row>
    <row r="28" spans="2:16" ht="15.5" x14ac:dyDescent="0.35">
      <c r="B28" s="61">
        <v>12</v>
      </c>
      <c r="C28" s="37">
        <v>45608</v>
      </c>
      <c r="D28" s="47"/>
      <c r="E28" s="2" t="s">
        <v>71</v>
      </c>
      <c r="F28" s="88"/>
      <c r="G28" s="46">
        <v>400</v>
      </c>
      <c r="H28" s="60"/>
      <c r="I28" s="8"/>
      <c r="J28" s="26">
        <f>G31-G24</f>
        <v>56051</v>
      </c>
      <c r="K28" s="26"/>
      <c r="L28" s="8"/>
      <c r="M28" s="11"/>
      <c r="N28" s="8"/>
      <c r="O28" s="8"/>
      <c r="P28" s="8"/>
    </row>
    <row r="29" spans="2:16" ht="15.5" x14ac:dyDescent="0.35">
      <c r="B29" s="61">
        <v>13</v>
      </c>
      <c r="C29" s="37">
        <v>45610</v>
      </c>
      <c r="D29" s="47"/>
      <c r="E29" s="2" t="s">
        <v>105</v>
      </c>
      <c r="F29" s="88"/>
      <c r="G29" s="46">
        <v>4000</v>
      </c>
      <c r="H29" s="60"/>
      <c r="I29" s="8"/>
      <c r="J29" s="26"/>
      <c r="K29" s="26"/>
      <c r="L29" s="8"/>
      <c r="M29" s="11"/>
      <c r="N29" s="8"/>
      <c r="O29" s="8"/>
      <c r="P29" s="8"/>
    </row>
    <row r="30" spans="2:16" ht="15.5" x14ac:dyDescent="0.35">
      <c r="B30" s="61"/>
      <c r="C30" s="37"/>
      <c r="D30" s="47"/>
      <c r="E30" s="2"/>
      <c r="F30" s="88"/>
      <c r="G30" s="46"/>
      <c r="H30" s="60"/>
      <c r="I30" s="8"/>
      <c r="J30" s="20"/>
      <c r="K30" s="52"/>
      <c r="L30" s="8"/>
      <c r="M30" s="11"/>
      <c r="N30" s="8"/>
      <c r="O30" s="8"/>
      <c r="P30" s="8"/>
    </row>
    <row r="31" spans="2:16" ht="18.5" x14ac:dyDescent="0.35">
      <c r="B31" s="61"/>
      <c r="C31" s="5"/>
      <c r="D31" s="78" t="s">
        <v>3</v>
      </c>
      <c r="E31" s="88"/>
      <c r="F31" s="48"/>
      <c r="G31" s="135">
        <f>SUM(G18:G30)</f>
        <v>75293</v>
      </c>
      <c r="H31" s="56"/>
      <c r="I31" s="8"/>
      <c r="J31" s="8"/>
      <c r="K31" s="8"/>
      <c r="L31" s="26"/>
      <c r="M31" s="8"/>
      <c r="N31" s="51"/>
      <c r="O31" s="8"/>
      <c r="P31" s="8"/>
    </row>
    <row r="32" spans="2:16" ht="15.5" x14ac:dyDescent="0.35">
      <c r="B32" s="163" t="s">
        <v>8</v>
      </c>
      <c r="C32" s="164"/>
      <c r="D32" s="164"/>
      <c r="E32" s="164"/>
      <c r="F32" s="164"/>
      <c r="G32" s="164"/>
      <c r="H32" s="165"/>
      <c r="I32" s="11"/>
      <c r="J32" s="52"/>
      <c r="K32" s="15"/>
      <c r="L32" s="20"/>
      <c r="M32" s="8"/>
      <c r="N32" s="11"/>
      <c r="O32" s="11"/>
      <c r="P32" s="11"/>
    </row>
    <row r="33" spans="2:16" ht="15" x14ac:dyDescent="0.35">
      <c r="B33" s="61">
        <v>1</v>
      </c>
      <c r="C33" s="37">
        <v>45626</v>
      </c>
      <c r="D33" s="5"/>
      <c r="E33" s="2" t="s">
        <v>15</v>
      </c>
      <c r="F33" s="2"/>
      <c r="G33" s="40">
        <f>G7+G16-G31</f>
        <v>-264</v>
      </c>
      <c r="H33" s="63"/>
      <c r="I33" s="13"/>
      <c r="J33" s="52"/>
      <c r="K33" s="15">
        <f>G7+G16-J28</f>
        <v>18978</v>
      </c>
      <c r="L33" s="20"/>
      <c r="M33" s="8"/>
      <c r="N33" s="13"/>
      <c r="O33" s="13"/>
      <c r="P33" s="13"/>
    </row>
    <row r="34" spans="2:16" ht="15" x14ac:dyDescent="0.35">
      <c r="B34" s="61">
        <v>2</v>
      </c>
      <c r="C34" s="37">
        <v>45626</v>
      </c>
      <c r="D34" s="5"/>
      <c r="E34" s="2" t="s">
        <v>17</v>
      </c>
      <c r="F34" s="2"/>
      <c r="G34" s="41">
        <f>G8+H16</f>
        <v>526742</v>
      </c>
      <c r="H34" s="64"/>
      <c r="I34" s="8"/>
      <c r="J34" s="52"/>
      <c r="K34" s="8"/>
      <c r="L34" s="20"/>
      <c r="M34" s="8"/>
      <c r="N34" s="51"/>
      <c r="O34" s="8"/>
      <c r="P34" s="8"/>
    </row>
    <row r="35" spans="2:16" ht="18.5" x14ac:dyDescent="0.35">
      <c r="B35" s="55"/>
      <c r="C35" s="2"/>
      <c r="D35" s="78" t="s">
        <v>3</v>
      </c>
      <c r="E35" s="38"/>
      <c r="F35" s="38"/>
      <c r="G35" s="136">
        <f>G33+G34</f>
        <v>526478</v>
      </c>
      <c r="H35" s="56"/>
      <c r="I35" s="8"/>
      <c r="J35" s="52"/>
      <c r="K35" s="8"/>
      <c r="L35" s="52">
        <f>K21-5000</f>
        <v>13978</v>
      </c>
      <c r="M35" s="8"/>
      <c r="N35" s="51"/>
      <c r="O35" s="8"/>
      <c r="P35" s="8"/>
    </row>
    <row r="36" spans="2:16" ht="15.5" x14ac:dyDescent="0.35">
      <c r="B36" s="163" t="s">
        <v>9</v>
      </c>
      <c r="C36" s="164"/>
      <c r="D36" s="164"/>
      <c r="E36" s="164"/>
      <c r="F36" s="164"/>
      <c r="G36" s="164"/>
      <c r="H36" s="165"/>
      <c r="I36" s="11"/>
      <c r="J36" s="20"/>
      <c r="K36" s="15"/>
      <c r="L36" s="20"/>
      <c r="M36" s="8"/>
      <c r="N36" s="11"/>
      <c r="O36" s="11"/>
      <c r="P36" s="11"/>
    </row>
    <row r="37" spans="2:16" ht="15.5" x14ac:dyDescent="0.35">
      <c r="B37" s="65">
        <v>1</v>
      </c>
      <c r="C37" s="7" t="s">
        <v>54</v>
      </c>
      <c r="D37" s="25" t="s">
        <v>16</v>
      </c>
      <c r="E37" s="25"/>
      <c r="F37" s="49">
        <f>61-'Monthly maintainance'!N26</f>
        <v>36</v>
      </c>
      <c r="G37" s="45">
        <f t="shared" ref="G37:G42" si="0">F37*1500</f>
        <v>54000</v>
      </c>
      <c r="H37" s="80"/>
      <c r="I37" s="11"/>
      <c r="J37" s="20"/>
      <c r="K37" s="15"/>
      <c r="L37" s="20"/>
      <c r="M37" s="8"/>
      <c r="N37" s="11"/>
      <c r="O37" s="11"/>
      <c r="P37" s="11"/>
    </row>
    <row r="38" spans="2:16" ht="19" customHeight="1" x14ac:dyDescent="0.35">
      <c r="B38" s="65">
        <v>2</v>
      </c>
      <c r="C38" s="7" t="s">
        <v>51</v>
      </c>
      <c r="D38" s="25" t="s">
        <v>16</v>
      </c>
      <c r="E38" s="25" t="s">
        <v>114</v>
      </c>
      <c r="F38" s="49">
        <v>18</v>
      </c>
      <c r="G38" s="45">
        <f t="shared" si="0"/>
        <v>27000</v>
      </c>
      <c r="H38" s="80"/>
      <c r="I38" s="11"/>
      <c r="J38" s="20"/>
      <c r="K38" s="15"/>
      <c r="L38" s="20"/>
      <c r="M38" s="8"/>
      <c r="N38" s="11"/>
      <c r="O38" s="11"/>
      <c r="P38" s="11"/>
    </row>
    <row r="39" spans="2:16" ht="18.5" customHeight="1" x14ac:dyDescent="0.35">
      <c r="B39" s="65">
        <v>3</v>
      </c>
      <c r="C39" s="7" t="s">
        <v>47</v>
      </c>
      <c r="D39" s="25" t="s">
        <v>16</v>
      </c>
      <c r="E39" s="25" t="s">
        <v>69</v>
      </c>
      <c r="F39" s="49">
        <v>13</v>
      </c>
      <c r="G39" s="45">
        <f t="shared" si="0"/>
        <v>19500</v>
      </c>
      <c r="H39" s="80"/>
      <c r="I39" s="11"/>
      <c r="J39" s="20"/>
      <c r="K39" s="15"/>
      <c r="L39" s="20"/>
      <c r="M39" s="8"/>
      <c r="N39" s="11"/>
      <c r="O39" s="11"/>
      <c r="P39" s="11"/>
    </row>
    <row r="40" spans="2:16" ht="15.5" x14ac:dyDescent="0.35">
      <c r="B40" s="65">
        <v>4</v>
      </c>
      <c r="C40" s="7" t="s">
        <v>46</v>
      </c>
      <c r="D40" s="25" t="s">
        <v>16</v>
      </c>
      <c r="E40" s="25" t="s">
        <v>66</v>
      </c>
      <c r="F40" s="49">
        <v>10</v>
      </c>
      <c r="G40" s="45">
        <f t="shared" si="0"/>
        <v>15000</v>
      </c>
      <c r="H40" s="80"/>
      <c r="I40" s="11"/>
      <c r="J40" s="52"/>
      <c r="K40" s="15"/>
      <c r="L40" s="20"/>
      <c r="M40" s="8"/>
      <c r="N40" s="11"/>
      <c r="O40" s="11"/>
      <c r="P40" s="11"/>
    </row>
    <row r="41" spans="2:16" ht="17.5" customHeight="1" x14ac:dyDescent="0.35">
      <c r="B41" s="65">
        <v>5</v>
      </c>
      <c r="C41" s="7" t="s">
        <v>45</v>
      </c>
      <c r="D41" s="25" t="s">
        <v>16</v>
      </c>
      <c r="E41" s="25" t="s">
        <v>66</v>
      </c>
      <c r="F41" s="49">
        <v>10</v>
      </c>
      <c r="G41" s="45">
        <f t="shared" si="0"/>
        <v>15000</v>
      </c>
      <c r="H41" s="80"/>
      <c r="I41" s="11"/>
      <c r="J41" s="52"/>
      <c r="K41" s="15"/>
      <c r="L41" s="20"/>
      <c r="M41" s="8"/>
      <c r="N41" s="11"/>
      <c r="O41" s="11"/>
      <c r="P41" s="11"/>
    </row>
    <row r="42" spans="2:16" ht="17" customHeight="1" x14ac:dyDescent="0.35">
      <c r="B42" s="65">
        <v>6</v>
      </c>
      <c r="C42" s="7" t="s">
        <v>44</v>
      </c>
      <c r="D42" s="25" t="s">
        <v>16</v>
      </c>
      <c r="E42" s="25" t="s">
        <v>65</v>
      </c>
      <c r="F42" s="49">
        <v>11</v>
      </c>
      <c r="G42" s="45">
        <f t="shared" si="0"/>
        <v>16500</v>
      </c>
      <c r="H42" s="80"/>
      <c r="I42" s="11"/>
      <c r="J42" s="52"/>
      <c r="K42" s="15"/>
      <c r="L42" s="20"/>
      <c r="M42" s="8"/>
      <c r="N42" s="11"/>
      <c r="O42" s="11"/>
      <c r="P42" s="11"/>
    </row>
    <row r="43" spans="2:16" ht="19" customHeight="1" x14ac:dyDescent="0.35">
      <c r="B43" s="65">
        <v>7</v>
      </c>
      <c r="C43" s="7" t="s">
        <v>42</v>
      </c>
      <c r="D43" s="25" t="s">
        <v>16</v>
      </c>
      <c r="E43" s="25" t="s">
        <v>64</v>
      </c>
      <c r="F43" s="49">
        <v>8</v>
      </c>
      <c r="G43" s="45">
        <f t="shared" ref="G43:G54" si="1">F43*1500</f>
        <v>12000</v>
      </c>
      <c r="H43" s="80"/>
      <c r="I43" s="11"/>
      <c r="J43" s="20"/>
      <c r="K43" s="15"/>
      <c r="L43" s="20"/>
      <c r="M43" s="8"/>
      <c r="N43" s="11"/>
      <c r="O43" s="11"/>
      <c r="P43" s="11"/>
    </row>
    <row r="44" spans="2:16" ht="15.5" x14ac:dyDescent="0.35">
      <c r="B44" s="65">
        <v>8</v>
      </c>
      <c r="C44" s="7" t="s">
        <v>41</v>
      </c>
      <c r="D44" s="25" t="s">
        <v>16</v>
      </c>
      <c r="E44" s="25" t="s">
        <v>52</v>
      </c>
      <c r="F44" s="49">
        <v>6</v>
      </c>
      <c r="G44" s="45">
        <f t="shared" si="1"/>
        <v>9000</v>
      </c>
      <c r="H44" s="80"/>
      <c r="I44" s="11"/>
      <c r="J44" s="20"/>
      <c r="K44" s="15"/>
      <c r="L44" s="20"/>
      <c r="M44" s="8"/>
      <c r="N44" s="11"/>
      <c r="O44" s="11"/>
      <c r="P44" s="11"/>
    </row>
    <row r="45" spans="2:16" ht="17.5" customHeight="1" x14ac:dyDescent="0.35">
      <c r="B45" s="65">
        <v>9</v>
      </c>
      <c r="C45" s="7" t="s">
        <v>40</v>
      </c>
      <c r="D45" s="25" t="s">
        <v>16</v>
      </c>
      <c r="E45" s="25" t="s">
        <v>52</v>
      </c>
      <c r="F45" s="49">
        <v>6</v>
      </c>
      <c r="G45" s="45">
        <f t="shared" si="1"/>
        <v>9000</v>
      </c>
      <c r="H45" s="80"/>
      <c r="I45" s="11"/>
      <c r="J45" s="52"/>
      <c r="K45" s="15"/>
      <c r="L45" s="20"/>
      <c r="M45" s="8"/>
      <c r="N45" s="11"/>
      <c r="O45" s="11"/>
      <c r="P45" s="11"/>
    </row>
    <row r="46" spans="2:16" ht="15.5" x14ac:dyDescent="0.35">
      <c r="B46" s="65">
        <v>10</v>
      </c>
      <c r="C46" s="7" t="s">
        <v>38</v>
      </c>
      <c r="D46" s="25" t="s">
        <v>16</v>
      </c>
      <c r="E46" s="25" t="s">
        <v>43</v>
      </c>
      <c r="F46" s="49">
        <v>5</v>
      </c>
      <c r="G46" s="45">
        <f t="shared" si="1"/>
        <v>7500</v>
      </c>
      <c r="H46" s="80"/>
      <c r="I46" s="11"/>
      <c r="J46" s="52"/>
      <c r="K46" s="15"/>
      <c r="L46" s="20"/>
      <c r="M46" s="8"/>
      <c r="N46" s="11"/>
      <c r="O46" s="11"/>
      <c r="P46" s="11"/>
    </row>
    <row r="47" spans="2:16" ht="15.5" x14ac:dyDescent="0.35">
      <c r="B47" s="65">
        <v>11</v>
      </c>
      <c r="C47" s="7" t="s">
        <v>37</v>
      </c>
      <c r="D47" s="25" t="s">
        <v>16</v>
      </c>
      <c r="E47" s="25" t="s">
        <v>48</v>
      </c>
      <c r="F47" s="49">
        <v>6</v>
      </c>
      <c r="G47" s="45">
        <f t="shared" si="1"/>
        <v>9000</v>
      </c>
      <c r="H47" s="80"/>
      <c r="I47" s="11"/>
      <c r="J47" s="20"/>
      <c r="K47" s="15"/>
      <c r="L47" s="20"/>
      <c r="M47" s="8"/>
      <c r="N47" s="11"/>
      <c r="O47" s="11"/>
      <c r="P47" s="11"/>
    </row>
    <row r="48" spans="2:16" ht="17" customHeight="1" x14ac:dyDescent="0.25">
      <c r="B48" s="65">
        <v>12</v>
      </c>
      <c r="C48" s="7" t="s">
        <v>36</v>
      </c>
      <c r="D48" s="25" t="s">
        <v>16</v>
      </c>
      <c r="E48" s="25" t="s">
        <v>43</v>
      </c>
      <c r="F48" s="49">
        <v>5</v>
      </c>
      <c r="G48" s="45">
        <f>(4*1500)+(1*1000)</f>
        <v>7000</v>
      </c>
      <c r="H48" s="140" t="s">
        <v>106</v>
      </c>
      <c r="I48" s="11"/>
      <c r="J48" s="52"/>
      <c r="K48" s="15"/>
      <c r="L48" s="20"/>
      <c r="M48" s="8"/>
      <c r="N48" s="11"/>
      <c r="O48" s="11"/>
      <c r="P48" s="11"/>
    </row>
    <row r="49" spans="2:33" ht="18" customHeight="1" x14ac:dyDescent="0.35">
      <c r="B49" s="65">
        <v>13</v>
      </c>
      <c r="C49" s="7" t="s">
        <v>35</v>
      </c>
      <c r="D49" s="25" t="s">
        <v>16</v>
      </c>
      <c r="E49" s="25" t="s">
        <v>49</v>
      </c>
      <c r="F49" s="49">
        <v>4</v>
      </c>
      <c r="G49" s="45">
        <f t="shared" si="1"/>
        <v>6000</v>
      </c>
      <c r="H49" s="56"/>
      <c r="I49" s="11"/>
      <c r="J49" s="52"/>
      <c r="K49" s="15"/>
      <c r="L49" s="20"/>
      <c r="M49" s="8"/>
      <c r="N49" s="11"/>
      <c r="O49" s="11"/>
      <c r="P49" s="11"/>
    </row>
    <row r="50" spans="2:33" ht="15.5" x14ac:dyDescent="0.35">
      <c r="B50" s="65">
        <v>14</v>
      </c>
      <c r="C50" s="7" t="s">
        <v>34</v>
      </c>
      <c r="D50" s="25" t="s">
        <v>16</v>
      </c>
      <c r="E50" s="25" t="s">
        <v>49</v>
      </c>
      <c r="F50" s="49">
        <v>4</v>
      </c>
      <c r="G50" s="45">
        <f>(3*1500)+(1*500)</f>
        <v>5000</v>
      </c>
      <c r="H50" s="141" t="s">
        <v>107</v>
      </c>
      <c r="I50" s="11"/>
      <c r="J50" s="52"/>
      <c r="K50" s="15"/>
      <c r="L50" s="20"/>
      <c r="M50" s="8"/>
      <c r="N50" s="11"/>
      <c r="O50" s="11"/>
      <c r="P50" s="11"/>
    </row>
    <row r="51" spans="2:33" ht="18" customHeight="1" x14ac:dyDescent="0.35">
      <c r="B51" s="65">
        <v>15</v>
      </c>
      <c r="C51" s="7" t="s">
        <v>33</v>
      </c>
      <c r="D51" s="25" t="s">
        <v>16</v>
      </c>
      <c r="E51" s="25" t="s">
        <v>50</v>
      </c>
      <c r="F51" s="49">
        <v>3</v>
      </c>
      <c r="G51" s="45">
        <f>(2*1500)+(1*1000)</f>
        <v>4000</v>
      </c>
      <c r="H51" s="141" t="s">
        <v>108</v>
      </c>
      <c r="I51" s="11"/>
      <c r="J51" s="52"/>
      <c r="K51" s="8"/>
      <c r="L51" s="20"/>
      <c r="M51" s="8"/>
      <c r="N51" s="36"/>
      <c r="O51" s="11"/>
      <c r="P51" s="11"/>
    </row>
    <row r="52" spans="2:33" ht="15.5" x14ac:dyDescent="0.35">
      <c r="B52" s="65">
        <v>16</v>
      </c>
      <c r="C52" s="25" t="s">
        <v>32</v>
      </c>
      <c r="D52" s="25" t="s">
        <v>16</v>
      </c>
      <c r="E52" s="25" t="s">
        <v>113</v>
      </c>
      <c r="F52" s="49">
        <v>1</v>
      </c>
      <c r="G52" s="45">
        <f>(F52*1500)</f>
        <v>1500</v>
      </c>
      <c r="H52" s="66"/>
      <c r="I52" s="11"/>
      <c r="J52" s="52"/>
      <c r="K52" s="15"/>
      <c r="L52" s="20"/>
      <c r="M52" s="8"/>
      <c r="N52" s="11"/>
      <c r="O52" s="11"/>
      <c r="P52" s="11"/>
    </row>
    <row r="53" spans="2:33" ht="18" customHeight="1" x14ac:dyDescent="0.35">
      <c r="B53" s="65">
        <v>17</v>
      </c>
      <c r="C53" s="25" t="s">
        <v>31</v>
      </c>
      <c r="D53" s="25" t="s">
        <v>16</v>
      </c>
      <c r="E53" s="25" t="s">
        <v>113</v>
      </c>
      <c r="F53" s="49">
        <v>1</v>
      </c>
      <c r="G53" s="45">
        <f>(F53*1500)</f>
        <v>1500</v>
      </c>
      <c r="H53" s="80"/>
      <c r="I53" s="11"/>
      <c r="J53" s="19"/>
      <c r="K53" s="8"/>
      <c r="L53" s="8"/>
      <c r="M53" s="8"/>
      <c r="O53" s="11"/>
      <c r="P53" s="11"/>
    </row>
    <row r="54" spans="2:33" ht="18.5" customHeight="1" x14ac:dyDescent="0.35">
      <c r="B54" s="65">
        <v>18</v>
      </c>
      <c r="C54" s="25" t="s">
        <v>30</v>
      </c>
      <c r="D54" s="25" t="s">
        <v>16</v>
      </c>
      <c r="E54" s="25" t="s">
        <v>113</v>
      </c>
      <c r="F54" s="49">
        <v>1</v>
      </c>
      <c r="G54" s="45">
        <f t="shared" si="1"/>
        <v>1500</v>
      </c>
      <c r="H54" s="67"/>
      <c r="I54" s="11"/>
      <c r="J54" s="19"/>
      <c r="K54" s="18"/>
      <c r="L54" s="11"/>
      <c r="M54" s="15"/>
      <c r="N54" s="11"/>
      <c r="O54" s="11"/>
      <c r="P54" s="11"/>
    </row>
    <row r="55" spans="2:33" ht="16" customHeight="1" x14ac:dyDescent="0.35">
      <c r="B55" s="65">
        <v>19</v>
      </c>
      <c r="C55" s="25" t="s">
        <v>28</v>
      </c>
      <c r="D55" s="25" t="s">
        <v>16</v>
      </c>
      <c r="E55" s="25"/>
      <c r="F55" s="49">
        <v>0</v>
      </c>
      <c r="G55" s="45">
        <f>(E55*1500)</f>
        <v>0</v>
      </c>
      <c r="H55" s="80"/>
      <c r="I55" s="11"/>
      <c r="J55" s="19"/>
      <c r="K55" s="19"/>
      <c r="L55" s="11"/>
      <c r="M55" s="15"/>
      <c r="N55" s="11"/>
      <c r="O55" s="36"/>
      <c r="P55" s="11"/>
    </row>
    <row r="56" spans="2:33" ht="16" customHeight="1" x14ac:dyDescent="0.35">
      <c r="B56" s="65">
        <v>20</v>
      </c>
      <c r="C56" s="25" t="s">
        <v>26</v>
      </c>
      <c r="D56" s="25" t="s">
        <v>16</v>
      </c>
      <c r="E56" s="25"/>
      <c r="F56" s="49">
        <v>0</v>
      </c>
      <c r="G56" s="45">
        <f>F56*1500</f>
        <v>0</v>
      </c>
      <c r="H56" s="80"/>
      <c r="I56" s="11"/>
      <c r="J56" s="19"/>
      <c r="K56" s="18"/>
      <c r="L56" s="11"/>
      <c r="M56" s="8"/>
      <c r="N56" s="36"/>
      <c r="O56" s="11"/>
      <c r="P56" s="11"/>
    </row>
    <row r="57" spans="2:33" ht="18" customHeight="1" x14ac:dyDescent="0.35">
      <c r="B57" s="65">
        <v>21</v>
      </c>
      <c r="C57" s="25" t="s">
        <v>24</v>
      </c>
      <c r="D57" s="25" t="s">
        <v>16</v>
      </c>
      <c r="E57" s="25"/>
      <c r="F57" s="49">
        <v>0</v>
      </c>
      <c r="G57" s="45">
        <f>F57*1500</f>
        <v>0</v>
      </c>
      <c r="H57" s="80"/>
      <c r="I57" s="11"/>
      <c r="J57" s="53"/>
      <c r="K57" s="19"/>
      <c r="L57" s="8"/>
      <c r="M57" s="8"/>
      <c r="N57" s="8"/>
      <c r="O57" s="11"/>
      <c r="P57" s="11"/>
    </row>
    <row r="58" spans="2:33" ht="15.5" x14ac:dyDescent="0.35">
      <c r="B58" s="65">
        <v>22</v>
      </c>
      <c r="C58" s="7" t="s">
        <v>23</v>
      </c>
      <c r="D58" s="25" t="s">
        <v>16</v>
      </c>
      <c r="E58" s="25" t="s">
        <v>29</v>
      </c>
      <c r="F58" s="49">
        <v>1</v>
      </c>
      <c r="G58" s="45">
        <f>F58*1500</f>
        <v>1500</v>
      </c>
      <c r="H58" s="80"/>
      <c r="I58" s="11"/>
      <c r="J58" s="19"/>
      <c r="K58" s="18"/>
      <c r="L58" s="8"/>
      <c r="M58" s="8"/>
      <c r="N58" s="8"/>
      <c r="O58" s="11"/>
      <c r="P58" s="11"/>
    </row>
    <row r="59" spans="2:33" ht="15.5" customHeight="1" x14ac:dyDescent="0.35">
      <c r="B59" s="65">
        <v>23</v>
      </c>
      <c r="C59" s="7" t="s">
        <v>22</v>
      </c>
      <c r="D59" s="7" t="s">
        <v>16</v>
      </c>
      <c r="E59" s="25" t="s">
        <v>29</v>
      </c>
      <c r="F59" s="49">
        <v>1</v>
      </c>
      <c r="G59" s="45">
        <f>F59*1500</f>
        <v>1500</v>
      </c>
      <c r="H59" s="80"/>
      <c r="I59" s="11"/>
      <c r="J59" s="19"/>
      <c r="K59" s="18"/>
      <c r="L59" s="51"/>
      <c r="M59" s="51"/>
      <c r="N59" s="8"/>
      <c r="O59" s="11"/>
      <c r="P59" s="11"/>
    </row>
    <row r="60" spans="2:33" ht="18" customHeight="1" x14ac:dyDescent="0.35">
      <c r="B60" s="65">
        <v>24</v>
      </c>
      <c r="C60" s="7" t="s">
        <v>19</v>
      </c>
      <c r="D60" s="7" t="s">
        <v>16</v>
      </c>
      <c r="E60" s="25" t="s">
        <v>21</v>
      </c>
      <c r="F60" s="50">
        <v>1</v>
      </c>
      <c r="G60" s="45">
        <f t="shared" ref="G60:G62" si="2">1*1000</f>
        <v>1000</v>
      </c>
      <c r="H60" s="80"/>
      <c r="I60" s="11"/>
      <c r="J60" s="19"/>
      <c r="K60" s="18"/>
      <c r="L60" s="14"/>
      <c r="M60" s="14"/>
      <c r="N60" s="11"/>
      <c r="O60" s="11"/>
      <c r="P60" s="11"/>
    </row>
    <row r="61" spans="2:33" ht="18" customHeight="1" x14ac:dyDescent="0.35">
      <c r="B61" s="65">
        <v>25</v>
      </c>
      <c r="C61" s="7" t="s">
        <v>18</v>
      </c>
      <c r="D61" s="7" t="s">
        <v>16</v>
      </c>
      <c r="E61" s="25" t="s">
        <v>21</v>
      </c>
      <c r="F61" s="50">
        <v>1</v>
      </c>
      <c r="G61" s="45">
        <f t="shared" si="2"/>
        <v>1000</v>
      </c>
      <c r="H61" s="80"/>
      <c r="I61" s="11"/>
      <c r="J61" s="18"/>
      <c r="K61" s="18"/>
      <c r="L61" s="34"/>
      <c r="M61" s="35"/>
      <c r="O61" s="11"/>
      <c r="P61" s="11"/>
    </row>
    <row r="62" spans="2:33" ht="17" customHeight="1" x14ac:dyDescent="0.35">
      <c r="B62" s="65">
        <v>26</v>
      </c>
      <c r="C62" s="7" t="s">
        <v>20</v>
      </c>
      <c r="D62" s="7" t="s">
        <v>16</v>
      </c>
      <c r="E62" s="25" t="s">
        <v>21</v>
      </c>
      <c r="F62" s="50">
        <v>1</v>
      </c>
      <c r="G62" s="45">
        <f t="shared" si="2"/>
        <v>1000</v>
      </c>
      <c r="H62" s="80"/>
      <c r="I62" s="11"/>
      <c r="J62" s="18"/>
      <c r="K62" s="18"/>
      <c r="L62" s="34"/>
      <c r="M62" s="35"/>
      <c r="O62" s="11"/>
      <c r="P62" s="11"/>
    </row>
    <row r="63" spans="2:33" ht="18.5" x14ac:dyDescent="0.35">
      <c r="B63" s="55"/>
      <c r="C63" s="2"/>
      <c r="D63" s="78" t="s">
        <v>3</v>
      </c>
      <c r="E63" s="2"/>
      <c r="F63" s="49">
        <f>SUM(F38:F62)</f>
        <v>117</v>
      </c>
      <c r="G63" s="137">
        <f>SUM(G38:G62)</f>
        <v>172000</v>
      </c>
      <c r="H63" s="56"/>
      <c r="I63" s="8"/>
      <c r="J63" s="18"/>
      <c r="K63" s="19"/>
      <c r="L63" s="34"/>
      <c r="M63" s="19"/>
      <c r="N63" s="18"/>
      <c r="O63" s="18"/>
      <c r="P63" s="1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9"/>
      <c r="AG63" s="19"/>
    </row>
    <row r="64" spans="2:33" ht="15.5" x14ac:dyDescent="0.35">
      <c r="B64" s="174" t="s">
        <v>12</v>
      </c>
      <c r="C64" s="175"/>
      <c r="D64" s="6"/>
      <c r="E64" s="176"/>
      <c r="F64" s="176"/>
      <c r="G64" s="176"/>
      <c r="H64" s="177"/>
      <c r="I64" s="16"/>
      <c r="J64" s="18"/>
      <c r="K64" s="18"/>
      <c r="L64" s="34"/>
      <c r="M64" s="18"/>
      <c r="N64" s="18"/>
      <c r="O64" s="18"/>
      <c r="P64" s="1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8"/>
      <c r="AG64" s="18"/>
    </row>
    <row r="65" spans="2:33" ht="16" thickBot="1" x14ac:dyDescent="0.4">
      <c r="B65" s="68"/>
      <c r="C65" s="69"/>
      <c r="D65" s="70" t="s">
        <v>25</v>
      </c>
      <c r="E65" s="178"/>
      <c r="F65" s="178"/>
      <c r="G65" s="178"/>
      <c r="H65" s="179"/>
      <c r="I65" s="16"/>
      <c r="J65" s="18"/>
      <c r="K65" s="18"/>
      <c r="L65" s="34"/>
      <c r="M65" s="11"/>
      <c r="N65" s="11"/>
      <c r="O65" s="11"/>
      <c r="P65" s="11"/>
      <c r="AF65" s="11"/>
      <c r="AG65" s="18"/>
    </row>
    <row r="66" spans="2:33" ht="15.75" hidden="1" customHeight="1" x14ac:dyDescent="0.35">
      <c r="B66" s="170"/>
      <c r="C66" s="171"/>
      <c r="D66" s="28"/>
      <c r="E66" s="28"/>
      <c r="F66" s="28"/>
      <c r="G66" s="28"/>
      <c r="H66" s="28"/>
      <c r="J66" s="18"/>
      <c r="K66" s="18"/>
      <c r="L66" s="34"/>
      <c r="M66" s="18"/>
      <c r="N66" s="18"/>
      <c r="O66" s="18"/>
      <c r="P66" s="1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8"/>
      <c r="AG66" s="18"/>
    </row>
    <row r="67" spans="2:33" ht="3" customHeight="1" x14ac:dyDescent="0.35">
      <c r="B67" s="170"/>
      <c r="C67" s="171"/>
      <c r="D67" s="6"/>
      <c r="E67" s="6"/>
      <c r="F67" s="6"/>
      <c r="G67" s="6"/>
      <c r="H67" s="6"/>
      <c r="J67" s="18"/>
      <c r="K67" s="18"/>
      <c r="L67" s="34"/>
      <c r="M67" s="19"/>
      <c r="N67" s="19"/>
      <c r="O67" s="18"/>
      <c r="P67" s="1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8"/>
      <c r="AG67" s="18"/>
    </row>
    <row r="68" spans="2:33" ht="15.75" hidden="1" customHeight="1" x14ac:dyDescent="0.35">
      <c r="B68" s="172"/>
      <c r="C68" s="173"/>
      <c r="D68" s="6"/>
      <c r="E68" s="6"/>
      <c r="F68" s="6"/>
      <c r="G68" s="6"/>
      <c r="H68" s="6"/>
      <c r="J68" s="18"/>
      <c r="L68" s="34"/>
      <c r="M68" s="19"/>
      <c r="N68" s="18"/>
      <c r="O68" s="18"/>
      <c r="P68" s="1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9"/>
      <c r="AG68" s="19"/>
    </row>
    <row r="69" spans="2:33" ht="15.5" x14ac:dyDescent="0.35">
      <c r="J69" s="18"/>
      <c r="L69" s="34"/>
      <c r="M69" s="18"/>
      <c r="N69" s="18"/>
      <c r="O69" s="18"/>
      <c r="P69" s="1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8"/>
      <c r="AG69" s="18"/>
    </row>
    <row r="70" spans="2:33" ht="15.5" x14ac:dyDescent="0.35">
      <c r="J70" s="18"/>
      <c r="L70" s="34"/>
      <c r="M70" s="11"/>
      <c r="N70" s="11"/>
      <c r="O70" s="11"/>
      <c r="P70" s="11"/>
      <c r="AF70" s="11"/>
      <c r="AG70" s="18"/>
    </row>
    <row r="71" spans="2:33" ht="15.5" x14ac:dyDescent="0.35">
      <c r="J71" s="18"/>
      <c r="M71" s="18"/>
      <c r="N71" s="18"/>
      <c r="O71" s="18"/>
      <c r="P71" s="1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8"/>
      <c r="AG71" s="18"/>
    </row>
    <row r="72" spans="2:33" ht="15.5" x14ac:dyDescent="0.35">
      <c r="J72" s="18"/>
      <c r="K72" s="18"/>
      <c r="L72" s="18"/>
      <c r="M72" s="19"/>
      <c r="N72" s="19"/>
      <c r="O72" s="18"/>
      <c r="P72" s="1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8"/>
      <c r="AG72" s="18"/>
    </row>
    <row r="73" spans="2:33" ht="15.5" x14ac:dyDescent="0.35">
      <c r="J73" s="18"/>
      <c r="K73" s="19"/>
      <c r="L73" s="18"/>
      <c r="M73" s="19"/>
      <c r="N73" s="18"/>
      <c r="O73" s="18"/>
      <c r="P73" s="1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9"/>
      <c r="AG73" s="19"/>
    </row>
    <row r="74" spans="2:33" ht="15.5" x14ac:dyDescent="0.35">
      <c r="J74" s="18"/>
      <c r="K74" s="18"/>
      <c r="L74" s="18"/>
      <c r="M74" s="18"/>
      <c r="N74" s="18"/>
      <c r="O74" s="18"/>
      <c r="P74" s="1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8"/>
      <c r="AG74" s="18"/>
    </row>
    <row r="75" spans="2:33" ht="15.5" x14ac:dyDescent="0.35">
      <c r="E75" s="54"/>
      <c r="J75" s="18"/>
      <c r="K75" s="18"/>
      <c r="L75" s="11"/>
      <c r="M75" s="11"/>
      <c r="N75" s="11"/>
      <c r="O75" s="11"/>
      <c r="P75" s="11"/>
      <c r="AF75" s="11"/>
      <c r="AG75" s="18"/>
    </row>
    <row r="76" spans="2:33" ht="15.5" x14ac:dyDescent="0.35">
      <c r="J76" s="18"/>
      <c r="K76" s="18"/>
      <c r="L76" s="18"/>
      <c r="M76" s="18"/>
      <c r="N76" s="18"/>
      <c r="O76" s="18"/>
      <c r="P76" s="18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8"/>
      <c r="AG76" s="18"/>
    </row>
    <row r="77" spans="2:33" ht="15.5" x14ac:dyDescent="0.35">
      <c r="J77" s="18"/>
      <c r="K77" s="18"/>
      <c r="L77" s="18"/>
      <c r="M77" s="19"/>
      <c r="N77" s="19"/>
      <c r="O77" s="18"/>
      <c r="P77" s="1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8"/>
    </row>
    <row r="78" spans="2:33" ht="15.5" x14ac:dyDescent="0.35">
      <c r="J78" s="19"/>
      <c r="K78" s="19"/>
      <c r="L78" s="18"/>
      <c r="M78" s="19"/>
      <c r="N78" s="18"/>
      <c r="O78" s="18"/>
      <c r="P78" s="18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9"/>
      <c r="AG78" s="19"/>
    </row>
    <row r="79" spans="2:33" ht="15.5" x14ac:dyDescent="0.35">
      <c r="J79" s="18"/>
      <c r="K79" s="18"/>
      <c r="L79" s="18"/>
      <c r="M79" s="18"/>
      <c r="N79" s="18"/>
      <c r="O79" s="18"/>
      <c r="P79" s="1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8"/>
      <c r="AG79" s="18"/>
    </row>
    <row r="80" spans="2:33" ht="15.5" x14ac:dyDescent="0.35">
      <c r="E80" s="54"/>
      <c r="J80" s="18"/>
      <c r="K80" s="18"/>
      <c r="L80" s="11"/>
      <c r="M80" s="11"/>
      <c r="N80" s="11"/>
      <c r="O80" s="11"/>
      <c r="P80" s="11"/>
      <c r="AF80" s="11"/>
      <c r="AG80" s="18"/>
    </row>
    <row r="81" spans="10:33" ht="15.5" x14ac:dyDescent="0.35">
      <c r="J81" s="18"/>
      <c r="K81" s="18"/>
      <c r="L81" s="18"/>
      <c r="M81" s="18"/>
      <c r="N81" s="18"/>
      <c r="O81" s="18"/>
      <c r="P81" s="18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8"/>
      <c r="AG81" s="18"/>
    </row>
    <row r="82" spans="10:33" ht="15.5" x14ac:dyDescent="0.35">
      <c r="J82" s="18"/>
      <c r="K82" s="18"/>
      <c r="L82" s="18"/>
      <c r="M82" s="19"/>
      <c r="N82" s="19"/>
      <c r="O82" s="18"/>
      <c r="P82" s="1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8"/>
      <c r="AG82" s="18"/>
    </row>
    <row r="83" spans="10:33" ht="15.5" x14ac:dyDescent="0.35">
      <c r="J83" s="27"/>
      <c r="K83" s="19"/>
      <c r="L83" s="18"/>
      <c r="M83" s="19"/>
      <c r="N83" s="18"/>
      <c r="O83" s="18"/>
      <c r="P83" s="1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9"/>
      <c r="AG83" s="19"/>
    </row>
    <row r="84" spans="10:33" ht="15.5" x14ac:dyDescent="0.35">
      <c r="J84" s="18"/>
      <c r="K84" s="18"/>
      <c r="L84" s="18"/>
      <c r="M84" s="18"/>
      <c r="N84" s="18"/>
      <c r="O84" s="18"/>
      <c r="P84" s="1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8"/>
      <c r="AG84" s="18"/>
    </row>
    <row r="85" spans="10:33" ht="15.5" x14ac:dyDescent="0.35">
      <c r="J85" s="18"/>
      <c r="K85" s="18"/>
      <c r="L85" s="11"/>
      <c r="M85" s="11"/>
      <c r="N85" s="11"/>
      <c r="O85" s="11"/>
      <c r="P85" s="11"/>
      <c r="AF85" s="11"/>
      <c r="AG85" s="18"/>
    </row>
    <row r="86" spans="10:33" ht="15.5" x14ac:dyDescent="0.35">
      <c r="J86" s="1"/>
      <c r="K86" s="1"/>
      <c r="L86" s="18"/>
      <c r="M86" s="18"/>
      <c r="N86" s="18"/>
      <c r="O86" s="18"/>
      <c r="P86" s="1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8"/>
      <c r="AG86" s="18"/>
    </row>
    <row r="87" spans="10:33" ht="15.5" x14ac:dyDescent="0.35">
      <c r="J87" s="1"/>
      <c r="K87" s="1"/>
      <c r="L87" s="18"/>
      <c r="M87" s="19"/>
      <c r="N87" s="19"/>
      <c r="O87" s="18"/>
      <c r="P87" s="1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8"/>
      <c r="AG87" s="18"/>
    </row>
    <row r="88" spans="10:33" ht="15.5" x14ac:dyDescent="0.35">
      <c r="J88" s="1"/>
      <c r="K88" s="1"/>
      <c r="L88" s="18"/>
      <c r="M88" s="19"/>
      <c r="N88" s="18"/>
      <c r="O88" s="18"/>
      <c r="P88" s="1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9"/>
      <c r="AG88" s="19"/>
    </row>
    <row r="89" spans="10:33" ht="15.5" x14ac:dyDescent="0.35">
      <c r="J89" s="1"/>
      <c r="K89" s="1"/>
      <c r="L89" s="18"/>
      <c r="M89" s="18"/>
      <c r="N89" s="18"/>
      <c r="O89" s="18"/>
      <c r="P89" s="1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8"/>
      <c r="AG89" s="18"/>
    </row>
    <row r="90" spans="10:33" ht="15.5" x14ac:dyDescent="0.35">
      <c r="J90" s="1"/>
      <c r="K90" s="1"/>
      <c r="L90" s="11"/>
      <c r="M90" s="11"/>
      <c r="N90" s="11"/>
      <c r="O90" s="11"/>
      <c r="P90" s="11"/>
      <c r="AF90" s="11"/>
      <c r="AG90" s="18"/>
    </row>
    <row r="91" spans="10:33" ht="15.5" x14ac:dyDescent="0.35">
      <c r="J91" s="1"/>
      <c r="K91" s="1"/>
      <c r="L91" s="18"/>
      <c r="M91" s="18"/>
      <c r="N91" s="18"/>
      <c r="O91" s="18"/>
      <c r="P91" s="1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8"/>
      <c r="AG91" s="18"/>
    </row>
    <row r="92" spans="10:33" ht="15.5" x14ac:dyDescent="0.35">
      <c r="J92" s="1"/>
      <c r="K92" s="1"/>
      <c r="L92" s="18"/>
      <c r="M92" s="19"/>
      <c r="N92" s="19"/>
      <c r="O92" s="18"/>
      <c r="P92" s="18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8"/>
      <c r="AG92" s="18"/>
    </row>
    <row r="93" spans="10:33" ht="15.5" x14ac:dyDescent="0.35">
      <c r="J93" s="1"/>
      <c r="K93" s="1"/>
      <c r="L93" s="18"/>
      <c r="M93" s="19"/>
      <c r="N93" s="18"/>
      <c r="O93" s="18"/>
      <c r="P93" s="18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9"/>
      <c r="AG93" s="19"/>
    </row>
    <row r="94" spans="10:33" ht="15.5" x14ac:dyDescent="0.35">
      <c r="J94" s="1"/>
      <c r="K94" s="1"/>
      <c r="L94" s="18"/>
      <c r="M94" s="18"/>
      <c r="N94" s="18"/>
      <c r="O94" s="18"/>
      <c r="P94" s="18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8"/>
      <c r="AG94" s="18"/>
    </row>
    <row r="95" spans="10:33" ht="15.5" x14ac:dyDescent="0.35">
      <c r="J95" s="1"/>
      <c r="K95" s="1"/>
      <c r="L95" s="11"/>
      <c r="M95" s="11"/>
      <c r="N95" s="11"/>
      <c r="O95" s="11"/>
      <c r="P95" s="11"/>
      <c r="AF95" s="11"/>
      <c r="AG95" s="18"/>
    </row>
    <row r="96" spans="10:33" ht="15.5" x14ac:dyDescent="0.35">
      <c r="J96" s="18"/>
      <c r="K96" s="18"/>
      <c r="L96" s="18"/>
      <c r="M96" s="18"/>
      <c r="N96" s="18"/>
      <c r="O96" s="18"/>
      <c r="P96" s="18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8"/>
      <c r="AG96" s="18"/>
    </row>
    <row r="97" spans="10:33" ht="15.5" x14ac:dyDescent="0.35">
      <c r="J97" s="18"/>
      <c r="K97" s="18"/>
      <c r="L97" s="18"/>
      <c r="M97" s="19"/>
      <c r="N97" s="19"/>
      <c r="O97" s="18"/>
      <c r="P97" s="18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8"/>
      <c r="AG97" s="18"/>
    </row>
    <row r="98" spans="10:33" ht="15.5" x14ac:dyDescent="0.35">
      <c r="J98" s="19"/>
      <c r="K98" s="19"/>
      <c r="L98" s="18"/>
      <c r="M98" s="19"/>
      <c r="N98" s="18"/>
      <c r="O98" s="18"/>
      <c r="P98" s="1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9"/>
      <c r="AG98" s="19"/>
    </row>
    <row r="99" spans="10:33" ht="15.5" x14ac:dyDescent="0.35">
      <c r="J99" s="18"/>
      <c r="K99" s="18"/>
      <c r="L99" s="18"/>
      <c r="M99" s="18"/>
      <c r="N99" s="18"/>
      <c r="O99" s="18"/>
      <c r="P99" s="1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8"/>
      <c r="AG99" s="18"/>
    </row>
    <row r="100" spans="10:33" ht="15.5" x14ac:dyDescent="0.35">
      <c r="J100" s="18"/>
      <c r="K100" s="18"/>
      <c r="L100" s="11"/>
      <c r="M100" s="11"/>
      <c r="N100" s="11"/>
      <c r="O100" s="11"/>
      <c r="P100" s="11"/>
      <c r="AF100" s="11"/>
      <c r="AG100" s="18"/>
    </row>
    <row r="101" spans="10:33" ht="15.5" x14ac:dyDescent="0.35">
      <c r="J101" s="18"/>
      <c r="K101" s="18"/>
      <c r="L101" s="18"/>
      <c r="M101" s="18"/>
      <c r="N101" s="18"/>
      <c r="O101" s="18"/>
      <c r="P101" s="1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8"/>
      <c r="AG101" s="18"/>
    </row>
    <row r="102" spans="10:33" ht="15.5" x14ac:dyDescent="0.35">
      <c r="J102" s="18"/>
      <c r="K102" s="18"/>
      <c r="L102" s="18"/>
      <c r="M102" s="19"/>
      <c r="N102" s="19"/>
      <c r="O102" s="18"/>
      <c r="P102" s="1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8"/>
      <c r="AG102" s="18"/>
    </row>
    <row r="103" spans="10:33" ht="15.5" x14ac:dyDescent="0.35">
      <c r="J103" s="19"/>
      <c r="K103" s="19"/>
      <c r="L103" s="18"/>
      <c r="M103" s="19"/>
      <c r="N103" s="18"/>
      <c r="O103" s="18"/>
      <c r="P103" s="1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9"/>
      <c r="AG103" s="19"/>
    </row>
    <row r="104" spans="10:33" ht="15.5" x14ac:dyDescent="0.35">
      <c r="J104" s="18"/>
      <c r="K104" s="18"/>
      <c r="L104" s="18"/>
      <c r="M104" s="18"/>
      <c r="N104" s="18"/>
      <c r="O104" s="18"/>
      <c r="P104" s="1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8"/>
      <c r="AG104" s="18"/>
    </row>
    <row r="105" spans="10:33" ht="15.5" x14ac:dyDescent="0.35">
      <c r="J105" s="18"/>
      <c r="K105" s="18"/>
      <c r="L105" s="11"/>
      <c r="M105" s="11"/>
      <c r="N105" s="11"/>
      <c r="O105" s="11"/>
      <c r="P105" s="11"/>
      <c r="AF105" s="11"/>
      <c r="AG105" s="18"/>
    </row>
    <row r="106" spans="10:33" ht="15.5" x14ac:dyDescent="0.35">
      <c r="J106" s="18"/>
      <c r="K106" s="18"/>
      <c r="L106" s="18"/>
      <c r="M106" s="18"/>
      <c r="N106" s="18"/>
      <c r="O106" s="18"/>
      <c r="P106" s="1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8"/>
      <c r="AG106" s="18"/>
    </row>
    <row r="107" spans="10:33" ht="15.5" x14ac:dyDescent="0.35">
      <c r="J107" s="18"/>
      <c r="K107" s="18"/>
      <c r="L107" s="18"/>
      <c r="M107" s="19"/>
      <c r="N107" s="19"/>
      <c r="O107" s="18"/>
      <c r="P107" s="1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8"/>
      <c r="AG107" s="18"/>
    </row>
    <row r="108" spans="10:33" ht="15.5" x14ac:dyDescent="0.35">
      <c r="J108" s="19"/>
      <c r="K108" s="19"/>
      <c r="L108" s="18"/>
      <c r="M108" s="19"/>
      <c r="N108" s="18"/>
      <c r="O108" s="18"/>
      <c r="P108" s="18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9"/>
      <c r="AG108" s="19"/>
    </row>
    <row r="109" spans="10:33" ht="15.5" x14ac:dyDescent="0.35">
      <c r="J109" s="18"/>
      <c r="K109" s="18"/>
      <c r="L109" s="18"/>
      <c r="M109" s="18"/>
      <c r="N109" s="18"/>
      <c r="O109" s="18"/>
      <c r="P109" s="1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8"/>
      <c r="AG109" s="18"/>
    </row>
    <row r="110" spans="10:33" ht="15.5" x14ac:dyDescent="0.35">
      <c r="J110" s="18"/>
      <c r="K110" s="18"/>
      <c r="L110" s="11"/>
      <c r="M110" s="11"/>
      <c r="N110" s="11"/>
      <c r="O110" s="11"/>
      <c r="P110" s="11"/>
      <c r="AF110" s="11"/>
      <c r="AG110" s="18"/>
    </row>
    <row r="111" spans="10:33" ht="15.5" x14ac:dyDescent="0.35">
      <c r="J111" s="18"/>
      <c r="K111" s="18"/>
      <c r="L111" s="18"/>
      <c r="M111" s="18"/>
      <c r="N111" s="18"/>
      <c r="O111" s="18"/>
      <c r="P111" s="1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8"/>
      <c r="AG111" s="18"/>
    </row>
    <row r="112" spans="10:33" ht="15.5" x14ac:dyDescent="0.35">
      <c r="J112" s="18"/>
      <c r="K112" s="18"/>
      <c r="L112" s="18"/>
      <c r="M112" s="19"/>
      <c r="N112" s="19"/>
      <c r="O112" s="18"/>
      <c r="P112" s="1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8"/>
      <c r="AG112" s="18"/>
    </row>
    <row r="113" spans="10:33" ht="15.5" x14ac:dyDescent="0.35">
      <c r="J113" s="19"/>
      <c r="K113" s="19"/>
      <c r="L113" s="18"/>
      <c r="M113" s="19"/>
      <c r="N113" s="18"/>
      <c r="O113" s="18"/>
      <c r="P113" s="1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9"/>
      <c r="AG113" s="19"/>
    </row>
    <row r="114" spans="10:33" ht="15.5" x14ac:dyDescent="0.35">
      <c r="J114" s="18"/>
      <c r="K114" s="18"/>
      <c r="L114" s="18"/>
      <c r="M114" s="18"/>
      <c r="N114" s="18"/>
      <c r="O114" s="18"/>
      <c r="P114" s="1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8"/>
      <c r="AG114" s="18"/>
    </row>
    <row r="115" spans="10:33" ht="15.5" x14ac:dyDescent="0.35">
      <c r="J115" s="18"/>
      <c r="K115" s="18"/>
      <c r="L115" s="11"/>
      <c r="M115" s="11"/>
      <c r="N115" s="11"/>
      <c r="O115" s="11"/>
      <c r="P115" s="11"/>
      <c r="AF115" s="11"/>
      <c r="AG115" s="18"/>
    </row>
    <row r="116" spans="10:33" ht="15.5" x14ac:dyDescent="0.35">
      <c r="J116" s="18"/>
      <c r="K116" s="18"/>
      <c r="L116" s="18"/>
      <c r="M116" s="18"/>
      <c r="N116" s="18"/>
      <c r="O116" s="18"/>
      <c r="P116" s="1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8"/>
      <c r="AG116" s="18"/>
    </row>
    <row r="117" spans="10:33" ht="15.5" x14ac:dyDescent="0.35">
      <c r="J117" s="18"/>
      <c r="K117" s="18"/>
      <c r="L117" s="18"/>
      <c r="M117" s="19"/>
      <c r="N117" s="19"/>
      <c r="O117" s="18"/>
      <c r="P117" s="18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8"/>
      <c r="AG117" s="18"/>
    </row>
    <row r="118" spans="10:33" ht="15.5" x14ac:dyDescent="0.35">
      <c r="J118" s="19"/>
      <c r="K118" s="19"/>
      <c r="L118" s="18"/>
      <c r="M118" s="19"/>
      <c r="N118" s="18"/>
      <c r="O118" s="18"/>
      <c r="P118" s="1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9"/>
      <c r="AG118" s="19"/>
    </row>
    <row r="119" spans="10:33" ht="15.5" x14ac:dyDescent="0.35">
      <c r="J119" s="18"/>
      <c r="K119" s="18"/>
      <c r="L119" s="18"/>
      <c r="M119" s="18"/>
      <c r="N119" s="18"/>
      <c r="O119" s="18"/>
      <c r="P119" s="1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8"/>
      <c r="AG119" s="18"/>
    </row>
    <row r="120" spans="10:33" ht="15.5" x14ac:dyDescent="0.35">
      <c r="J120" s="18"/>
      <c r="K120" s="18"/>
      <c r="L120" s="11"/>
      <c r="M120" s="11"/>
      <c r="N120" s="11"/>
      <c r="O120" s="11"/>
      <c r="P120" s="11"/>
      <c r="AF120" s="11"/>
      <c r="AG120" s="18"/>
    </row>
    <row r="121" spans="10:33" ht="15.5" x14ac:dyDescent="0.35">
      <c r="J121" s="18"/>
      <c r="K121" s="18"/>
      <c r="L121" s="18"/>
      <c r="M121" s="18"/>
      <c r="N121" s="18"/>
      <c r="O121" s="18"/>
      <c r="P121" s="1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8"/>
      <c r="AG121" s="18"/>
    </row>
    <row r="122" spans="10:33" ht="15.5" x14ac:dyDescent="0.35">
      <c r="J122" s="18"/>
      <c r="K122" s="18"/>
      <c r="L122" s="18"/>
      <c r="M122" s="19"/>
      <c r="N122" s="19"/>
      <c r="O122" s="18"/>
      <c r="P122" s="1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8"/>
      <c r="AG122" s="18"/>
    </row>
    <row r="123" spans="10:33" ht="15.5" x14ac:dyDescent="0.35">
      <c r="J123" s="19"/>
      <c r="K123" s="19"/>
      <c r="L123" s="18"/>
      <c r="M123" s="19"/>
      <c r="N123" s="18"/>
      <c r="O123" s="18"/>
      <c r="P123" s="1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9"/>
      <c r="AG123" s="19"/>
    </row>
    <row r="124" spans="10:33" ht="15.5" x14ac:dyDescent="0.35">
      <c r="J124" s="18"/>
      <c r="K124" s="18"/>
      <c r="L124" s="18"/>
      <c r="M124" s="18"/>
      <c r="N124" s="18"/>
      <c r="O124" s="18"/>
      <c r="P124" s="18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8"/>
      <c r="AG124" s="18"/>
    </row>
    <row r="125" spans="10:33" ht="15.5" x14ac:dyDescent="0.35">
      <c r="J125" s="18"/>
      <c r="K125" s="18"/>
      <c r="L125" s="11"/>
      <c r="M125" s="11"/>
      <c r="N125" s="11"/>
      <c r="O125" s="11"/>
      <c r="P125" s="11"/>
      <c r="AF125" s="11"/>
      <c r="AG125" s="18"/>
    </row>
    <row r="126" spans="10:33" ht="15.5" x14ac:dyDescent="0.35">
      <c r="J126" s="18"/>
      <c r="K126" s="18"/>
      <c r="L126" s="18"/>
      <c r="M126" s="18"/>
      <c r="N126" s="18"/>
      <c r="O126" s="18"/>
      <c r="P126" s="1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8"/>
      <c r="AG126" s="18"/>
    </row>
    <row r="127" spans="10:33" x14ac:dyDescent="0.35">
      <c r="J127" s="1"/>
      <c r="K127" s="1"/>
    </row>
  </sheetData>
  <mergeCells count="11">
    <mergeCell ref="B66:C68"/>
    <mergeCell ref="B64:C64"/>
    <mergeCell ref="B36:H36"/>
    <mergeCell ref="E64:H65"/>
    <mergeCell ref="B32:H32"/>
    <mergeCell ref="B1:H1"/>
    <mergeCell ref="B3:H3"/>
    <mergeCell ref="B6:H6"/>
    <mergeCell ref="B17:H17"/>
    <mergeCell ref="B11:F11"/>
    <mergeCell ref="C10:H10"/>
  </mergeCells>
  <printOptions horizontalCentered="1"/>
  <pageMargins left="0.25" right="0.25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DF6B-5CF6-475B-BB6C-58C0C81057B4}">
  <sheetPr>
    <pageSetUpPr fitToPage="1"/>
  </sheetPr>
  <dimension ref="A1:AG148"/>
  <sheetViews>
    <sheetView topLeftCell="A4" zoomScaleNormal="100" workbookViewId="0">
      <selection activeCell="O26" sqref="O26"/>
    </sheetView>
  </sheetViews>
  <sheetFormatPr defaultRowHeight="14.5" x14ac:dyDescent="0.35"/>
  <cols>
    <col min="1" max="1" width="10.7265625" bestFit="1" customWidth="1"/>
    <col min="2" max="2" width="13.453125" bestFit="1" customWidth="1"/>
    <col min="3" max="3" width="10.7265625" bestFit="1" customWidth="1"/>
    <col min="4" max="4" width="9.54296875" bestFit="1" customWidth="1"/>
    <col min="5" max="5" width="6.81640625" style="32" bestFit="1" customWidth="1"/>
    <col min="6" max="6" width="2.54296875" style="32" customWidth="1"/>
    <col min="7" max="7" width="10.7265625" style="32" bestFit="1" customWidth="1"/>
    <col min="8" max="8" width="16.36328125" style="32" bestFit="1" customWidth="1"/>
    <col min="9" max="9" width="10.7265625" bestFit="1" customWidth="1"/>
    <col min="10" max="10" width="9.54296875" bestFit="1" customWidth="1"/>
    <col min="11" max="11" width="6.81640625" bestFit="1" customWidth="1"/>
    <col min="12" max="12" width="2.81640625" customWidth="1"/>
    <col min="13" max="13" width="10.7265625" bestFit="1" customWidth="1"/>
    <col min="14" max="14" width="13.453125" bestFit="1" customWidth="1"/>
    <col min="15" max="15" width="10.7265625" bestFit="1" customWidth="1"/>
    <col min="16" max="16" width="9.54296875" bestFit="1" customWidth="1"/>
    <col min="17" max="17" width="6.453125" customWidth="1"/>
    <col min="18" max="18" width="6.81640625" customWidth="1"/>
    <col min="19" max="19" width="9.1796875" bestFit="1" customWidth="1"/>
    <col min="20" max="20" width="72.1796875" bestFit="1" customWidth="1"/>
    <col min="21" max="21" width="6.08984375" customWidth="1"/>
    <col min="22" max="22" width="7.6328125" bestFit="1" customWidth="1"/>
    <col min="23" max="23" width="11.36328125" bestFit="1" customWidth="1"/>
    <col min="25" max="25" width="17.90625" customWidth="1"/>
    <col min="26" max="26" width="17.81640625" bestFit="1" customWidth="1"/>
    <col min="27" max="27" width="11.453125" bestFit="1" customWidth="1"/>
  </cols>
  <sheetData>
    <row r="1" spans="1:33" ht="18.5" customHeight="1" x14ac:dyDescent="0.35">
      <c r="A1" s="187"/>
      <c r="B1" s="188"/>
      <c r="C1" s="193" t="s">
        <v>10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5"/>
      <c r="R1" s="30"/>
      <c r="S1" s="30"/>
    </row>
    <row r="2" spans="1:33" ht="13" customHeight="1" x14ac:dyDescent="0.35">
      <c r="A2" s="189"/>
      <c r="B2" s="190"/>
      <c r="C2" s="128" t="s">
        <v>97</v>
      </c>
      <c r="D2" s="129" t="s">
        <v>54</v>
      </c>
      <c r="E2" s="186"/>
      <c r="F2" s="186"/>
      <c r="G2" s="186"/>
      <c r="H2" s="130" t="s">
        <v>98</v>
      </c>
      <c r="I2" s="129">
        <v>1500</v>
      </c>
      <c r="J2" s="184"/>
      <c r="K2" s="184"/>
      <c r="L2" s="184"/>
      <c r="M2" s="184"/>
      <c r="N2" s="184"/>
      <c r="O2" s="184"/>
      <c r="P2" s="184"/>
      <c r="Q2" s="185"/>
      <c r="R2" s="30"/>
    </row>
    <row r="3" spans="1:33" ht="5" customHeight="1" thickBot="1" x14ac:dyDescent="0.4">
      <c r="A3" s="191"/>
      <c r="B3" s="192"/>
      <c r="C3" s="196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8"/>
      <c r="R3" s="30"/>
    </row>
    <row r="4" spans="1:33" ht="18.5" customHeight="1" x14ac:dyDescent="0.35">
      <c r="A4" s="120" t="s">
        <v>72</v>
      </c>
      <c r="B4" s="121" t="s">
        <v>1</v>
      </c>
      <c r="C4" s="122" t="s">
        <v>11</v>
      </c>
      <c r="D4" s="121" t="s">
        <v>73</v>
      </c>
      <c r="E4" s="148" t="s">
        <v>74</v>
      </c>
      <c r="F4" s="182"/>
      <c r="G4" s="120" t="s">
        <v>72</v>
      </c>
      <c r="H4" s="121" t="s">
        <v>1</v>
      </c>
      <c r="I4" s="122" t="s">
        <v>11</v>
      </c>
      <c r="J4" s="121" t="s">
        <v>73</v>
      </c>
      <c r="K4" s="148" t="s">
        <v>74</v>
      </c>
      <c r="L4" s="180"/>
      <c r="M4" s="116" t="s">
        <v>72</v>
      </c>
      <c r="N4" s="117" t="s">
        <v>1</v>
      </c>
      <c r="O4" s="118" t="s">
        <v>11</v>
      </c>
      <c r="P4" s="119" t="s">
        <v>73</v>
      </c>
      <c r="Q4" s="148" t="s">
        <v>74</v>
      </c>
      <c r="R4" s="30"/>
    </row>
    <row r="5" spans="1:33" ht="15" customHeight="1" x14ac:dyDescent="0.35">
      <c r="A5" s="83" t="s">
        <v>75</v>
      </c>
      <c r="B5" s="111">
        <v>45610</v>
      </c>
      <c r="C5" s="112">
        <v>1500</v>
      </c>
      <c r="D5" s="112" t="s">
        <v>70</v>
      </c>
      <c r="E5" s="149" t="s">
        <v>96</v>
      </c>
      <c r="F5" s="183"/>
      <c r="G5" s="115">
        <v>111</v>
      </c>
      <c r="H5" s="111">
        <v>45597</v>
      </c>
      <c r="I5" s="112">
        <v>1500</v>
      </c>
      <c r="J5" s="112" t="s">
        <v>70</v>
      </c>
      <c r="K5" s="149" t="s">
        <v>96</v>
      </c>
      <c r="L5" s="181"/>
      <c r="M5" s="115">
        <v>309</v>
      </c>
      <c r="N5" s="111">
        <v>45610</v>
      </c>
      <c r="O5" s="112">
        <v>1500</v>
      </c>
      <c r="P5" s="112" t="s">
        <v>70</v>
      </c>
      <c r="Q5" s="149" t="s">
        <v>111</v>
      </c>
      <c r="R5" s="30"/>
      <c r="AB5" s="30"/>
    </row>
    <row r="6" spans="1:33" ht="13" customHeight="1" x14ac:dyDescent="0.35">
      <c r="A6" s="83" t="s">
        <v>76</v>
      </c>
      <c r="B6" s="111"/>
      <c r="C6" s="112"/>
      <c r="D6" s="112"/>
      <c r="E6" s="149"/>
      <c r="F6" s="183"/>
      <c r="G6" s="115">
        <v>112</v>
      </c>
      <c r="H6" s="111"/>
      <c r="I6" s="112"/>
      <c r="J6" s="112"/>
      <c r="K6" s="149"/>
      <c r="L6" s="181"/>
      <c r="M6" s="115">
        <v>310</v>
      </c>
      <c r="N6" s="111"/>
      <c r="O6" s="112"/>
      <c r="P6" s="112"/>
      <c r="Q6" s="149"/>
      <c r="R6" s="30"/>
      <c r="AB6" s="30"/>
      <c r="AE6" s="30"/>
      <c r="AG6" s="30"/>
    </row>
    <row r="7" spans="1:33" ht="13" customHeight="1" x14ac:dyDescent="0.35">
      <c r="A7" s="83" t="s">
        <v>77</v>
      </c>
      <c r="B7" s="111">
        <v>45597</v>
      </c>
      <c r="C7" s="112">
        <v>1500</v>
      </c>
      <c r="D7" s="112" t="s">
        <v>70</v>
      </c>
      <c r="E7" s="149" t="s">
        <v>96</v>
      </c>
      <c r="F7" s="183"/>
      <c r="G7" s="115">
        <v>201</v>
      </c>
      <c r="H7" s="111"/>
      <c r="I7" s="112"/>
      <c r="J7" s="112"/>
      <c r="K7" s="149"/>
      <c r="L7" s="181"/>
      <c r="M7" s="115">
        <v>311</v>
      </c>
      <c r="N7" s="111">
        <v>45605</v>
      </c>
      <c r="O7" s="112">
        <v>1500</v>
      </c>
      <c r="P7" s="112" t="s">
        <v>70</v>
      </c>
      <c r="Q7" s="149" t="s">
        <v>96</v>
      </c>
      <c r="R7" s="30"/>
      <c r="AE7" s="30"/>
      <c r="AG7" s="30"/>
    </row>
    <row r="8" spans="1:33" ht="13" customHeight="1" x14ac:dyDescent="0.35">
      <c r="A8" s="83" t="s">
        <v>78</v>
      </c>
      <c r="B8" s="111"/>
      <c r="C8" s="112"/>
      <c r="D8" s="112"/>
      <c r="E8" s="149"/>
      <c r="F8" s="183"/>
      <c r="G8" s="115">
        <v>202</v>
      </c>
      <c r="H8" s="111"/>
      <c r="I8" s="112"/>
      <c r="J8" s="112"/>
      <c r="K8" s="149"/>
      <c r="L8" s="181"/>
      <c r="M8" s="115">
        <v>312</v>
      </c>
      <c r="N8" s="111"/>
      <c r="O8" s="112"/>
      <c r="P8" s="112"/>
      <c r="Q8" s="149"/>
      <c r="R8" s="30"/>
      <c r="AE8" s="30"/>
      <c r="AG8" s="30"/>
    </row>
    <row r="9" spans="1:33" ht="13" customHeight="1" x14ac:dyDescent="0.35">
      <c r="A9" s="83" t="s">
        <v>79</v>
      </c>
      <c r="B9" s="111"/>
      <c r="C9" s="112"/>
      <c r="D9" s="112"/>
      <c r="E9" s="149"/>
      <c r="F9" s="183"/>
      <c r="G9" s="115">
        <v>203</v>
      </c>
      <c r="H9" s="111"/>
      <c r="I9" s="112"/>
      <c r="J9" s="112"/>
      <c r="K9" s="149"/>
      <c r="L9" s="181"/>
      <c r="M9" s="115">
        <v>401</v>
      </c>
      <c r="N9" s="111">
        <v>45607</v>
      </c>
      <c r="O9" s="112">
        <v>1500</v>
      </c>
      <c r="P9" s="112" t="s">
        <v>70</v>
      </c>
      <c r="Q9" s="149" t="s">
        <v>96</v>
      </c>
      <c r="R9" s="30"/>
      <c r="AE9" s="30"/>
      <c r="AG9" s="30"/>
    </row>
    <row r="10" spans="1:33" ht="13" customHeight="1" x14ac:dyDescent="0.35">
      <c r="A10" s="83" t="s">
        <v>80</v>
      </c>
      <c r="B10" s="111"/>
      <c r="C10" s="112"/>
      <c r="D10" s="112"/>
      <c r="E10" s="149"/>
      <c r="F10" s="183"/>
      <c r="G10" s="115">
        <v>204</v>
      </c>
      <c r="H10" s="111">
        <v>45600</v>
      </c>
      <c r="I10" s="112">
        <v>1500</v>
      </c>
      <c r="J10" s="112" t="s">
        <v>70</v>
      </c>
      <c r="K10" s="149" t="s">
        <v>96</v>
      </c>
      <c r="L10" s="181"/>
      <c r="M10" s="115">
        <v>402</v>
      </c>
      <c r="N10" s="111"/>
      <c r="O10" s="112"/>
      <c r="P10" s="112"/>
      <c r="Q10" s="149"/>
      <c r="R10" s="30"/>
      <c r="AE10" s="30"/>
      <c r="AG10" s="30"/>
    </row>
    <row r="11" spans="1:33" ht="13" customHeight="1" x14ac:dyDescent="0.35">
      <c r="A11" s="83" t="s">
        <v>81</v>
      </c>
      <c r="B11" s="111"/>
      <c r="C11" s="112"/>
      <c r="D11" s="112"/>
      <c r="E11" s="149"/>
      <c r="F11" s="183"/>
      <c r="G11" s="115">
        <v>205</v>
      </c>
      <c r="H11" s="111">
        <v>45597</v>
      </c>
      <c r="I11" s="112">
        <v>1500</v>
      </c>
      <c r="J11" s="112" t="s">
        <v>5</v>
      </c>
      <c r="K11" s="149" t="s">
        <v>96</v>
      </c>
      <c r="L11" s="181"/>
      <c r="M11" s="115">
        <v>403</v>
      </c>
      <c r="N11" s="111">
        <v>45608</v>
      </c>
      <c r="O11" s="112">
        <v>1500</v>
      </c>
      <c r="P11" s="112" t="s">
        <v>5</v>
      </c>
      <c r="Q11" s="149" t="s">
        <v>96</v>
      </c>
      <c r="R11" s="30"/>
    </row>
    <row r="12" spans="1:33" ht="13" customHeight="1" x14ac:dyDescent="0.35">
      <c r="A12" s="83" t="s">
        <v>82</v>
      </c>
      <c r="B12" s="111">
        <v>45607</v>
      </c>
      <c r="C12" s="112">
        <v>1500</v>
      </c>
      <c r="D12" s="112" t="s">
        <v>70</v>
      </c>
      <c r="E12" s="149" t="s">
        <v>96</v>
      </c>
      <c r="F12" s="183"/>
      <c r="G12" s="115">
        <v>206</v>
      </c>
      <c r="H12" s="111"/>
      <c r="I12" s="112"/>
      <c r="J12" s="112"/>
      <c r="K12" s="149"/>
      <c r="L12" s="181"/>
      <c r="M12" s="115">
        <v>404</v>
      </c>
      <c r="N12" s="111"/>
      <c r="O12" s="112"/>
      <c r="P12" s="112"/>
      <c r="Q12" s="149"/>
      <c r="R12" s="30"/>
    </row>
    <row r="13" spans="1:33" ht="13" customHeight="1" x14ac:dyDescent="0.35">
      <c r="A13" s="83" t="s">
        <v>83</v>
      </c>
      <c r="B13" s="111"/>
      <c r="C13" s="112"/>
      <c r="D13" s="112"/>
      <c r="E13" s="149"/>
      <c r="F13" s="183"/>
      <c r="G13" s="115">
        <v>207</v>
      </c>
      <c r="H13" s="111"/>
      <c r="I13" s="112"/>
      <c r="J13" s="112"/>
      <c r="K13" s="149"/>
      <c r="L13" s="181"/>
      <c r="M13" s="115">
        <v>405</v>
      </c>
      <c r="N13" s="111">
        <v>45600</v>
      </c>
      <c r="O13" s="112">
        <v>1500</v>
      </c>
      <c r="P13" s="112" t="s">
        <v>70</v>
      </c>
      <c r="Q13" s="149" t="s">
        <v>96</v>
      </c>
      <c r="R13" s="30"/>
      <c r="AB13" s="30"/>
    </row>
    <row r="14" spans="1:33" ht="13" customHeight="1" x14ac:dyDescent="0.35">
      <c r="A14" s="83" t="s">
        <v>84</v>
      </c>
      <c r="B14" s="111">
        <v>45602</v>
      </c>
      <c r="C14" s="112">
        <v>1500</v>
      </c>
      <c r="D14" s="112" t="s">
        <v>70</v>
      </c>
      <c r="E14" s="149" t="s">
        <v>96</v>
      </c>
      <c r="F14" s="183"/>
      <c r="G14" s="115">
        <v>208</v>
      </c>
      <c r="H14" s="111">
        <v>45597</v>
      </c>
      <c r="I14" s="112">
        <v>1500</v>
      </c>
      <c r="J14" s="112" t="s">
        <v>70</v>
      </c>
      <c r="K14" s="149" t="s">
        <v>96</v>
      </c>
      <c r="L14" s="181"/>
      <c r="M14" s="115">
        <v>406</v>
      </c>
      <c r="N14" s="111"/>
      <c r="O14" s="112"/>
      <c r="P14" s="112"/>
      <c r="Q14" s="149"/>
      <c r="R14" s="30"/>
      <c r="AB14" s="30"/>
    </row>
    <row r="15" spans="1:33" ht="13" customHeight="1" x14ac:dyDescent="0.35">
      <c r="A15" s="83" t="s">
        <v>85</v>
      </c>
      <c r="B15" s="111"/>
      <c r="C15" s="112"/>
      <c r="D15" s="112"/>
      <c r="E15" s="149"/>
      <c r="F15" s="183"/>
      <c r="G15" s="115">
        <v>209</v>
      </c>
      <c r="H15" s="111"/>
      <c r="I15" s="112"/>
      <c r="J15" s="112"/>
      <c r="K15" s="149"/>
      <c r="L15" s="181"/>
      <c r="M15" s="115">
        <v>407</v>
      </c>
      <c r="N15" s="111">
        <v>45600</v>
      </c>
      <c r="O15" s="112">
        <v>1500</v>
      </c>
      <c r="P15" s="112" t="s">
        <v>70</v>
      </c>
      <c r="Q15" s="149" t="s">
        <v>96</v>
      </c>
      <c r="R15" s="30"/>
      <c r="AC15" s="30"/>
    </row>
    <row r="16" spans="1:33" ht="13" customHeight="1" x14ac:dyDescent="0.35">
      <c r="A16" s="83" t="s">
        <v>86</v>
      </c>
      <c r="B16" s="111"/>
      <c r="C16" s="112"/>
      <c r="D16" s="112"/>
      <c r="E16" s="149"/>
      <c r="F16" s="183"/>
      <c r="G16" s="115">
        <v>210</v>
      </c>
      <c r="H16" s="111"/>
      <c r="I16" s="112"/>
      <c r="J16" s="112"/>
      <c r="K16" s="149"/>
      <c r="L16" s="181"/>
      <c r="M16" s="115">
        <v>408</v>
      </c>
      <c r="N16" s="111">
        <v>45599</v>
      </c>
      <c r="O16" s="112">
        <v>1500</v>
      </c>
      <c r="P16" s="112" t="s">
        <v>70</v>
      </c>
      <c r="Q16" s="149" t="s">
        <v>96</v>
      </c>
      <c r="R16" s="30"/>
      <c r="AC16" s="30"/>
    </row>
    <row r="17" spans="1:29" ht="13" customHeight="1" x14ac:dyDescent="0.35">
      <c r="A17" s="83">
        <v>101</v>
      </c>
      <c r="B17" s="111">
        <v>45608</v>
      </c>
      <c r="C17" s="112">
        <v>1500</v>
      </c>
      <c r="D17" s="112" t="s">
        <v>5</v>
      </c>
      <c r="E17" s="149" t="s">
        <v>96</v>
      </c>
      <c r="F17" s="183"/>
      <c r="G17" s="115">
        <v>211</v>
      </c>
      <c r="H17" s="111">
        <v>45608</v>
      </c>
      <c r="I17" s="112">
        <v>1500</v>
      </c>
      <c r="J17" s="112" t="s">
        <v>70</v>
      </c>
      <c r="K17" s="149" t="s">
        <v>96</v>
      </c>
      <c r="L17" s="181"/>
      <c r="M17" s="115">
        <v>409</v>
      </c>
      <c r="N17" s="111"/>
      <c r="O17" s="112"/>
      <c r="P17" s="112"/>
      <c r="Q17" s="149"/>
      <c r="R17" s="30"/>
      <c r="AC17" s="30"/>
    </row>
    <row r="18" spans="1:29" ht="13" customHeight="1" x14ac:dyDescent="0.35">
      <c r="A18" s="83">
        <v>102</v>
      </c>
      <c r="B18" s="111"/>
      <c r="C18" s="112"/>
      <c r="D18" s="112"/>
      <c r="E18" s="149"/>
      <c r="F18" s="183"/>
      <c r="G18" s="115">
        <v>212</v>
      </c>
      <c r="H18" s="111"/>
      <c r="I18" s="112"/>
      <c r="J18" s="112"/>
      <c r="K18" s="149"/>
      <c r="L18" s="181"/>
      <c r="M18" s="115">
        <v>410</v>
      </c>
      <c r="N18" s="111"/>
      <c r="O18" s="112"/>
      <c r="P18" s="112"/>
      <c r="Q18" s="149"/>
      <c r="R18" s="30"/>
      <c r="AC18" s="30"/>
    </row>
    <row r="19" spans="1:29" ht="13" customHeight="1" x14ac:dyDescent="0.35">
      <c r="A19" s="83">
        <v>103</v>
      </c>
      <c r="B19" s="111">
        <v>45616</v>
      </c>
      <c r="C19" s="112">
        <v>1500</v>
      </c>
      <c r="D19" s="112" t="s">
        <v>5</v>
      </c>
      <c r="E19" s="149" t="s">
        <v>96</v>
      </c>
      <c r="F19" s="183"/>
      <c r="G19" s="115">
        <v>301</v>
      </c>
      <c r="H19" s="111"/>
      <c r="I19" s="112"/>
      <c r="J19" s="112"/>
      <c r="K19" s="149"/>
      <c r="L19" s="181"/>
      <c r="M19" s="115">
        <v>411</v>
      </c>
      <c r="N19" s="111"/>
      <c r="O19" s="112"/>
      <c r="P19" s="112"/>
      <c r="Q19" s="149"/>
      <c r="R19" s="30"/>
      <c r="AC19" s="30"/>
    </row>
    <row r="20" spans="1:29" ht="13" customHeight="1" x14ac:dyDescent="0.35">
      <c r="A20" s="83">
        <v>104</v>
      </c>
      <c r="B20" s="111"/>
      <c r="C20" s="112"/>
      <c r="D20" s="112"/>
      <c r="E20" s="149"/>
      <c r="F20" s="183"/>
      <c r="G20" s="115">
        <v>302</v>
      </c>
      <c r="H20" s="111">
        <v>45616</v>
      </c>
      <c r="I20" s="112">
        <v>1500</v>
      </c>
      <c r="J20" s="112" t="s">
        <v>5</v>
      </c>
      <c r="K20" s="149" t="s">
        <v>96</v>
      </c>
      <c r="L20" s="181"/>
      <c r="M20" s="115">
        <v>412</v>
      </c>
      <c r="N20" s="111"/>
      <c r="O20" s="112"/>
      <c r="P20" s="112"/>
      <c r="Q20" s="149"/>
    </row>
    <row r="21" spans="1:29" ht="13" customHeight="1" x14ac:dyDescent="0.35">
      <c r="A21" s="83">
        <v>105</v>
      </c>
      <c r="B21" s="111"/>
      <c r="C21" s="112"/>
      <c r="D21" s="112"/>
      <c r="E21" s="149"/>
      <c r="F21" s="183"/>
      <c r="G21" s="115">
        <v>303</v>
      </c>
      <c r="H21" s="111">
        <v>45610</v>
      </c>
      <c r="I21" s="112">
        <v>1500</v>
      </c>
      <c r="J21" s="112" t="s">
        <v>95</v>
      </c>
      <c r="K21" s="149" t="s">
        <v>96</v>
      </c>
      <c r="L21" s="181"/>
      <c r="M21" s="115">
        <v>501</v>
      </c>
      <c r="N21" s="111"/>
      <c r="O21" s="112"/>
      <c r="P21" s="112"/>
      <c r="Q21" s="149"/>
    </row>
    <row r="22" spans="1:29" ht="13" customHeight="1" x14ac:dyDescent="0.35">
      <c r="A22" s="83">
        <v>106</v>
      </c>
      <c r="B22" s="111"/>
      <c r="C22" s="112"/>
      <c r="D22" s="112"/>
      <c r="E22" s="149"/>
      <c r="F22" s="183"/>
      <c r="G22" s="115">
        <v>304</v>
      </c>
      <c r="H22" s="111"/>
      <c r="I22" s="112"/>
      <c r="J22" s="112"/>
      <c r="K22" s="149"/>
      <c r="L22" s="181"/>
      <c r="M22" s="150" t="s">
        <v>3</v>
      </c>
      <c r="N22" s="151">
        <f>COUNTA(N5:N20)</f>
        <v>7</v>
      </c>
      <c r="O22" s="151">
        <f>SUM(O7:O21)</f>
        <v>9000</v>
      </c>
      <c r="P22" s="151"/>
      <c r="Q22" s="152"/>
    </row>
    <row r="23" spans="1:29" ht="13" customHeight="1" thickBot="1" x14ac:dyDescent="0.4">
      <c r="A23" s="83">
        <v>107</v>
      </c>
      <c r="B23" s="111">
        <v>45608</v>
      </c>
      <c r="C23" s="112">
        <v>1500</v>
      </c>
      <c r="D23" s="112" t="s">
        <v>5</v>
      </c>
      <c r="E23" s="149" t="s">
        <v>96</v>
      </c>
      <c r="F23" s="183"/>
      <c r="G23" s="115">
        <v>305</v>
      </c>
      <c r="H23" s="111"/>
      <c r="I23" s="112"/>
      <c r="J23" s="112"/>
      <c r="K23" s="149"/>
      <c r="L23" s="181"/>
      <c r="M23" s="89"/>
      <c r="N23" s="89"/>
      <c r="O23" s="89"/>
      <c r="P23" s="89"/>
      <c r="Q23" s="89"/>
      <c r="R23" s="89"/>
    </row>
    <row r="24" spans="1:29" ht="13" customHeight="1" x14ac:dyDescent="0.35">
      <c r="A24" s="83">
        <v>108</v>
      </c>
      <c r="B24" s="111"/>
      <c r="C24" s="112"/>
      <c r="D24" s="112"/>
      <c r="E24" s="149"/>
      <c r="F24" s="183"/>
      <c r="G24" s="115">
        <v>306</v>
      </c>
      <c r="H24" s="111">
        <v>45606</v>
      </c>
      <c r="I24" s="112">
        <v>1500</v>
      </c>
      <c r="J24" s="112" t="s">
        <v>70</v>
      </c>
      <c r="K24" s="149" t="s">
        <v>96</v>
      </c>
      <c r="L24" s="181"/>
      <c r="M24" s="124" t="s">
        <v>70</v>
      </c>
      <c r="N24" s="125">
        <f>COUNTIF(D5:D27,"bank")+COUNTIF(J5:J27,"bank")+COUNTIF(P5:P19,"bank")</f>
        <v>17</v>
      </c>
      <c r="O24" s="153">
        <f>N24*1500</f>
        <v>25500</v>
      </c>
      <c r="P24" s="87"/>
      <c r="Q24" s="143">
        <f>B27</f>
        <v>9</v>
      </c>
    </row>
    <row r="25" spans="1:29" x14ac:dyDescent="0.35">
      <c r="A25" s="83">
        <v>109</v>
      </c>
      <c r="B25" s="111">
        <v>45606</v>
      </c>
      <c r="C25" s="112">
        <v>1500</v>
      </c>
      <c r="D25" s="112" t="s">
        <v>70</v>
      </c>
      <c r="E25" s="149" t="s">
        <v>96</v>
      </c>
      <c r="F25" s="183"/>
      <c r="G25" s="115">
        <v>307</v>
      </c>
      <c r="H25" s="111"/>
      <c r="I25" s="112"/>
      <c r="J25" s="112"/>
      <c r="K25" s="149"/>
      <c r="L25" s="181"/>
      <c r="M25" s="126" t="s">
        <v>5</v>
      </c>
      <c r="N25" s="101">
        <f>COUNTIF(D5:D27,"cash")+COUNTIF(J5:J27,"cash")+COUNTIF(P5:P19,"cash")</f>
        <v>8</v>
      </c>
      <c r="O25" s="154">
        <f>N25*1500</f>
        <v>12000</v>
      </c>
      <c r="P25" s="85"/>
      <c r="Q25" s="144">
        <f>H27</f>
        <v>9</v>
      </c>
      <c r="R25" s="30"/>
    </row>
    <row r="26" spans="1:29" ht="15" thickBot="1" x14ac:dyDescent="0.4">
      <c r="A26" s="83">
        <v>110</v>
      </c>
      <c r="B26" s="111">
        <v>45602</v>
      </c>
      <c r="C26" s="112">
        <v>1500</v>
      </c>
      <c r="D26" s="112" t="s">
        <v>5</v>
      </c>
      <c r="E26" s="149" t="s">
        <v>96</v>
      </c>
      <c r="F26" s="183"/>
      <c r="G26" s="115">
        <v>308</v>
      </c>
      <c r="H26" s="111">
        <v>45608</v>
      </c>
      <c r="I26" s="112">
        <v>1500</v>
      </c>
      <c r="J26" s="112" t="s">
        <v>5</v>
      </c>
      <c r="K26" s="149" t="s">
        <v>96</v>
      </c>
      <c r="L26" s="181"/>
      <c r="M26" s="123" t="s">
        <v>3</v>
      </c>
      <c r="N26" s="127">
        <f>SUM(N24:N25)</f>
        <v>25</v>
      </c>
      <c r="O26" s="155">
        <f>SUM(O24:O25)</f>
        <v>37500</v>
      </c>
      <c r="P26" s="85"/>
      <c r="Q26" s="144">
        <f>N22</f>
        <v>7</v>
      </c>
      <c r="R26" s="30"/>
    </row>
    <row r="27" spans="1:29" ht="15" thickBot="1" x14ac:dyDescent="0.4">
      <c r="A27" s="123" t="s">
        <v>3</v>
      </c>
      <c r="B27" s="113">
        <f>COUNTA(B5:B26)</f>
        <v>9</v>
      </c>
      <c r="C27" s="113">
        <f>SUM(C5:C26)</f>
        <v>13500</v>
      </c>
      <c r="D27" s="113"/>
      <c r="E27" s="114"/>
      <c r="F27" s="183"/>
      <c r="G27" s="123" t="s">
        <v>3</v>
      </c>
      <c r="H27" s="113">
        <f>COUNTA(H5:H26)</f>
        <v>9</v>
      </c>
      <c r="I27" s="113">
        <f>SUM(I4:I26)</f>
        <v>13500</v>
      </c>
      <c r="J27" s="113"/>
      <c r="K27" s="113"/>
      <c r="L27" s="181"/>
      <c r="M27" s="86"/>
      <c r="N27" s="84"/>
      <c r="O27" s="156"/>
      <c r="P27" s="86" t="s">
        <v>3</v>
      </c>
      <c r="Q27" s="145">
        <f>SUM(Q23:Q26)</f>
        <v>25</v>
      </c>
      <c r="R27" s="30"/>
    </row>
    <row r="28" spans="1:29" x14ac:dyDescent="0.35">
      <c r="A28" s="30"/>
      <c r="B28" s="30"/>
      <c r="C28" s="30"/>
      <c r="D28" s="30"/>
      <c r="E28" s="30"/>
      <c r="F28" s="89"/>
      <c r="G28" s="30"/>
      <c r="H28" s="76"/>
      <c r="I28" s="30"/>
      <c r="J28" s="30"/>
      <c r="K28" s="30"/>
      <c r="L28" s="89"/>
      <c r="M28" s="30"/>
      <c r="N28" s="30"/>
      <c r="O28" s="30"/>
      <c r="P28" s="30"/>
      <c r="Q28" s="30"/>
      <c r="R28" s="30"/>
    </row>
    <row r="29" spans="1:29" x14ac:dyDescent="0.35">
      <c r="A29" s="30"/>
      <c r="B29" s="30"/>
      <c r="C29" s="30"/>
      <c r="D29" s="30"/>
      <c r="E29" s="30"/>
      <c r="F29" s="30"/>
      <c r="G29" s="30"/>
      <c r="H29" s="76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29" x14ac:dyDescent="0.35">
      <c r="A30" s="30"/>
      <c r="B30" s="30"/>
      <c r="C30" s="30"/>
      <c r="D30" s="30"/>
      <c r="E30" s="30"/>
      <c r="F30" s="30"/>
      <c r="G30" s="30"/>
      <c r="H30" s="76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29" x14ac:dyDescent="0.35">
      <c r="A31" s="30"/>
      <c r="B31" s="30"/>
      <c r="C31" s="30"/>
      <c r="D31" s="30"/>
      <c r="E31" s="30"/>
      <c r="F31" s="30"/>
      <c r="G31" s="30"/>
      <c r="H31" s="76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29" x14ac:dyDescent="0.35">
      <c r="A32" s="30"/>
      <c r="B32" s="30"/>
      <c r="C32" s="30"/>
      <c r="D32" s="30"/>
      <c r="E32" s="30"/>
      <c r="F32" s="30"/>
      <c r="G32" s="30"/>
      <c r="H32" s="76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29" x14ac:dyDescent="0.35">
      <c r="A33" s="30"/>
      <c r="B33" s="30"/>
      <c r="C33" s="30"/>
      <c r="D33" s="30"/>
      <c r="E33" s="30"/>
      <c r="F33" s="30"/>
      <c r="G33" s="30"/>
      <c r="H33" s="76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29" x14ac:dyDescent="0.35">
      <c r="A34" s="30"/>
      <c r="B34" s="30"/>
      <c r="C34" s="30"/>
      <c r="D34" s="30"/>
      <c r="E34" s="30"/>
      <c r="F34" s="30"/>
      <c r="G34" s="30"/>
      <c r="H34" s="76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29" x14ac:dyDescent="0.35">
      <c r="A35" s="30"/>
      <c r="B35" s="30"/>
      <c r="C35" s="30"/>
      <c r="D35" s="30"/>
      <c r="E35" s="30"/>
      <c r="F35" s="30"/>
      <c r="G35" s="30"/>
      <c r="H35" s="76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29" x14ac:dyDescent="0.35">
      <c r="E36"/>
      <c r="F36"/>
      <c r="G36"/>
    </row>
    <row r="37" spans="1:29" x14ac:dyDescent="0.35">
      <c r="E37"/>
      <c r="F37"/>
      <c r="G37"/>
    </row>
    <row r="38" spans="1:29" x14ac:dyDescent="0.35">
      <c r="E38"/>
      <c r="F38"/>
      <c r="G38"/>
    </row>
    <row r="39" spans="1:29" x14ac:dyDescent="0.35">
      <c r="E39"/>
      <c r="F39"/>
      <c r="G39"/>
      <c r="AC39" s="33"/>
    </row>
    <row r="40" spans="1:29" x14ac:dyDescent="0.35">
      <c r="E40"/>
      <c r="F40"/>
      <c r="G40"/>
      <c r="AC40" s="33"/>
    </row>
    <row r="41" spans="1:29" x14ac:dyDescent="0.35">
      <c r="E41"/>
      <c r="F41"/>
      <c r="G41"/>
      <c r="AC41" s="33"/>
    </row>
    <row r="42" spans="1:29" x14ac:dyDescent="0.35">
      <c r="E42"/>
      <c r="F42"/>
      <c r="G42"/>
      <c r="AC42" s="33"/>
    </row>
    <row r="43" spans="1:29" x14ac:dyDescent="0.35">
      <c r="E43"/>
      <c r="F43"/>
      <c r="G43"/>
      <c r="AC43" s="33"/>
    </row>
    <row r="44" spans="1:29" x14ac:dyDescent="0.35">
      <c r="E44"/>
      <c r="F44"/>
      <c r="G44"/>
      <c r="H44"/>
      <c r="AC44" s="33"/>
    </row>
    <row r="45" spans="1:29" x14ac:dyDescent="0.35">
      <c r="E45"/>
      <c r="F45"/>
      <c r="G45"/>
      <c r="H45"/>
      <c r="AC45" s="33"/>
    </row>
    <row r="46" spans="1:29" x14ac:dyDescent="0.35">
      <c r="E46"/>
      <c r="F46"/>
      <c r="G46"/>
      <c r="H46"/>
      <c r="AC46" s="33"/>
    </row>
    <row r="47" spans="1:29" x14ac:dyDescent="0.35">
      <c r="E47"/>
      <c r="F47"/>
      <c r="G47"/>
      <c r="H47"/>
      <c r="AC47" s="33"/>
    </row>
    <row r="48" spans="1:29" x14ac:dyDescent="0.35">
      <c r="E48"/>
      <c r="F48"/>
      <c r="G48"/>
      <c r="H48"/>
      <c r="AC48" s="33"/>
    </row>
    <row r="49" spans="5:29" x14ac:dyDescent="0.35">
      <c r="E49"/>
      <c r="F49"/>
      <c r="G49"/>
      <c r="H49"/>
      <c r="AC49" s="33"/>
    </row>
    <row r="50" spans="5:29" x14ac:dyDescent="0.35">
      <c r="E50"/>
      <c r="F50"/>
      <c r="G50"/>
      <c r="H50"/>
      <c r="AC50" s="33"/>
    </row>
    <row r="51" spans="5:29" x14ac:dyDescent="0.35">
      <c r="E51"/>
      <c r="F51"/>
      <c r="G51"/>
      <c r="H51"/>
      <c r="AC51" s="33"/>
    </row>
    <row r="52" spans="5:29" x14ac:dyDescent="0.35">
      <c r="E52"/>
      <c r="F52"/>
      <c r="G52"/>
      <c r="H52"/>
      <c r="AC52" s="33"/>
    </row>
    <row r="53" spans="5:29" x14ac:dyDescent="0.35">
      <c r="E53"/>
      <c r="F53"/>
      <c r="G53"/>
      <c r="H53"/>
      <c r="AC53" s="33"/>
    </row>
    <row r="54" spans="5:29" x14ac:dyDescent="0.35">
      <c r="E54"/>
      <c r="F54"/>
      <c r="G54"/>
      <c r="H54"/>
      <c r="AC54" s="33"/>
    </row>
    <row r="55" spans="5:29" x14ac:dyDescent="0.35">
      <c r="E55"/>
      <c r="F55"/>
      <c r="G55"/>
      <c r="H55"/>
      <c r="AC55" s="33"/>
    </row>
    <row r="56" spans="5:29" x14ac:dyDescent="0.35">
      <c r="E56"/>
      <c r="F56"/>
      <c r="G56"/>
      <c r="H56"/>
      <c r="AC56" s="33"/>
    </row>
    <row r="57" spans="5:29" x14ac:dyDescent="0.35">
      <c r="E57"/>
      <c r="F57"/>
      <c r="G57"/>
      <c r="H57"/>
      <c r="AC57" s="33"/>
    </row>
    <row r="58" spans="5:29" x14ac:dyDescent="0.35">
      <c r="E58"/>
      <c r="F58"/>
      <c r="G58"/>
      <c r="H58"/>
      <c r="AC58" s="33"/>
    </row>
    <row r="59" spans="5:29" x14ac:dyDescent="0.35">
      <c r="E59"/>
      <c r="F59"/>
      <c r="G59"/>
      <c r="H59"/>
      <c r="AC59" s="33"/>
    </row>
    <row r="60" spans="5:29" x14ac:dyDescent="0.35">
      <c r="E60"/>
      <c r="F60"/>
      <c r="G60"/>
      <c r="H60"/>
      <c r="AC60" s="33"/>
    </row>
    <row r="61" spans="5:29" x14ac:dyDescent="0.35">
      <c r="E61"/>
      <c r="F61"/>
      <c r="G61"/>
      <c r="H61"/>
      <c r="AC61" s="33"/>
    </row>
    <row r="62" spans="5:29" x14ac:dyDescent="0.35">
      <c r="E62"/>
      <c r="F62"/>
      <c r="G62"/>
      <c r="H62"/>
      <c r="AC62" s="33"/>
    </row>
    <row r="63" spans="5:29" x14ac:dyDescent="0.35">
      <c r="E63"/>
      <c r="F63"/>
      <c r="G63"/>
      <c r="H63"/>
      <c r="AC63" s="33"/>
    </row>
    <row r="64" spans="5:29" x14ac:dyDescent="0.35">
      <c r="E64"/>
      <c r="F64"/>
      <c r="G64"/>
      <c r="H64"/>
      <c r="AC64" s="33"/>
    </row>
    <row r="65" spans="5:29" x14ac:dyDescent="0.35">
      <c r="E65"/>
      <c r="F65"/>
      <c r="G65"/>
      <c r="H65"/>
      <c r="AC65" s="33"/>
    </row>
    <row r="66" spans="5:29" x14ac:dyDescent="0.35">
      <c r="E66"/>
      <c r="F66"/>
      <c r="G66"/>
      <c r="H66"/>
      <c r="AC66" s="33"/>
    </row>
    <row r="67" spans="5:29" x14ac:dyDescent="0.35">
      <c r="E67"/>
      <c r="F67"/>
      <c r="G67"/>
      <c r="H67"/>
      <c r="AC67" s="33"/>
    </row>
    <row r="68" spans="5:29" x14ac:dyDescent="0.35">
      <c r="E68"/>
      <c r="F68"/>
      <c r="G68"/>
      <c r="H68"/>
      <c r="AC68" s="33"/>
    </row>
    <row r="69" spans="5:29" x14ac:dyDescent="0.35">
      <c r="E69"/>
      <c r="F69"/>
      <c r="G69"/>
      <c r="H69"/>
      <c r="AC69" s="33"/>
    </row>
    <row r="70" spans="5:29" x14ac:dyDescent="0.35">
      <c r="E70"/>
      <c r="F70"/>
      <c r="G70"/>
      <c r="H70"/>
      <c r="AC70" s="33"/>
    </row>
    <row r="71" spans="5:29" x14ac:dyDescent="0.35">
      <c r="E71"/>
      <c r="F71"/>
      <c r="G71"/>
      <c r="H71"/>
      <c r="AC71" s="33"/>
    </row>
    <row r="72" spans="5:29" x14ac:dyDescent="0.35">
      <c r="E72"/>
      <c r="F72"/>
      <c r="G72"/>
      <c r="H72"/>
      <c r="AC72" s="33"/>
    </row>
    <row r="73" spans="5:29" x14ac:dyDescent="0.35">
      <c r="E73"/>
      <c r="F73"/>
      <c r="G73"/>
      <c r="H73"/>
      <c r="AC73" s="33"/>
    </row>
    <row r="74" spans="5:29" x14ac:dyDescent="0.35">
      <c r="E74"/>
      <c r="F74"/>
      <c r="G74"/>
      <c r="H74"/>
      <c r="AC74" s="33"/>
    </row>
    <row r="75" spans="5:29" x14ac:dyDescent="0.35">
      <c r="E75"/>
      <c r="F75"/>
      <c r="G75"/>
      <c r="H75"/>
      <c r="AC75" s="33"/>
    </row>
    <row r="76" spans="5:29" x14ac:dyDescent="0.35">
      <c r="E76"/>
      <c r="F76"/>
      <c r="G76"/>
      <c r="H76"/>
      <c r="AC76" s="33"/>
    </row>
    <row r="77" spans="5:29" x14ac:dyDescent="0.35">
      <c r="E77"/>
      <c r="F77"/>
      <c r="G77"/>
      <c r="H77"/>
      <c r="AC77" s="33"/>
    </row>
    <row r="78" spans="5:29" x14ac:dyDescent="0.35">
      <c r="E78"/>
      <c r="F78"/>
      <c r="G78"/>
      <c r="H78"/>
      <c r="AC78" s="33"/>
    </row>
    <row r="79" spans="5:29" x14ac:dyDescent="0.35">
      <c r="E79"/>
      <c r="F79"/>
      <c r="G79"/>
      <c r="H79"/>
      <c r="AC79" s="33"/>
    </row>
    <row r="80" spans="5:29" x14ac:dyDescent="0.35">
      <c r="E80"/>
      <c r="F80"/>
      <c r="G80"/>
      <c r="H80"/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</sheetData>
  <sortState xmlns:xlrd2="http://schemas.microsoft.com/office/spreadsheetml/2017/richdata2" ref="U48:U91">
    <sortCondition ref="U47:U91"/>
  </sortState>
  <mergeCells count="7">
    <mergeCell ref="L4:L27"/>
    <mergeCell ref="F4:F27"/>
    <mergeCell ref="J2:Q2"/>
    <mergeCell ref="E2:G2"/>
    <mergeCell ref="A1:B3"/>
    <mergeCell ref="C1:Q1"/>
    <mergeCell ref="C3:Q3"/>
  </mergeCells>
  <pageMargins left="0.7" right="0.7" top="0.75" bottom="0.75" header="0.3" footer="0.3"/>
  <pageSetup paperSize="9" scale="77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2907-4A20-48CC-B1A8-C2424E3FCA26}">
  <sheetPr>
    <pageSetUpPr fitToPage="1"/>
  </sheetPr>
  <dimension ref="A1:J33"/>
  <sheetViews>
    <sheetView topLeftCell="A8" workbookViewId="0">
      <selection activeCell="C15" sqref="C15"/>
    </sheetView>
  </sheetViews>
  <sheetFormatPr defaultRowHeight="14.5" x14ac:dyDescent="0.35"/>
  <cols>
    <col min="1" max="1" width="9.81640625" bestFit="1" customWidth="1"/>
    <col min="2" max="2" width="11.453125" customWidth="1"/>
    <col min="3" max="3" width="54.7265625" customWidth="1"/>
    <col min="4" max="4" width="10.7265625" bestFit="1" customWidth="1"/>
    <col min="5" max="5" width="22.6328125" bestFit="1" customWidth="1"/>
    <col min="7" max="7" width="6.7265625" bestFit="1" customWidth="1"/>
    <col min="8" max="8" width="10.81640625" bestFit="1" customWidth="1"/>
    <col min="9" max="9" width="7.81640625" bestFit="1" customWidth="1"/>
    <col min="10" max="10" width="7.6328125" bestFit="1" customWidth="1"/>
  </cols>
  <sheetData>
    <row r="1" spans="1:10" ht="23.5" x14ac:dyDescent="0.55000000000000004">
      <c r="A1" s="202"/>
      <c r="B1" s="203"/>
      <c r="C1" s="199" t="s">
        <v>10</v>
      </c>
      <c r="D1" s="200"/>
      <c r="E1" s="201"/>
    </row>
    <row r="2" spans="1:10" ht="23.5" x14ac:dyDescent="0.55000000000000004">
      <c r="A2" s="204"/>
      <c r="B2" s="205"/>
      <c r="C2" s="106" t="s">
        <v>104</v>
      </c>
      <c r="D2" s="107" t="s">
        <v>94</v>
      </c>
      <c r="E2" s="146" t="s">
        <v>54</v>
      </c>
      <c r="G2" s="76"/>
      <c r="H2" s="76"/>
      <c r="I2" s="76"/>
      <c r="J2" s="76"/>
    </row>
    <row r="3" spans="1:10" ht="15.5" x14ac:dyDescent="0.35">
      <c r="A3" s="108" t="s">
        <v>87</v>
      </c>
      <c r="B3" s="108" t="s">
        <v>88</v>
      </c>
      <c r="C3" s="108" t="s">
        <v>89</v>
      </c>
      <c r="D3" s="108" t="s">
        <v>11</v>
      </c>
      <c r="E3" s="108" t="s">
        <v>90</v>
      </c>
      <c r="G3" s="98"/>
      <c r="H3" s="89"/>
      <c r="I3" s="89"/>
      <c r="J3" s="89"/>
    </row>
    <row r="4" spans="1:10" x14ac:dyDescent="0.35">
      <c r="A4" s="103">
        <v>201</v>
      </c>
      <c r="B4" s="77">
        <v>45605</v>
      </c>
      <c r="C4" s="102" t="s">
        <v>91</v>
      </c>
      <c r="D4" s="103">
        <v>3000</v>
      </c>
      <c r="E4" s="103" t="s">
        <v>70</v>
      </c>
      <c r="G4" s="98"/>
      <c r="H4" s="89"/>
      <c r="I4" s="89"/>
      <c r="J4" s="89"/>
    </row>
    <row r="5" spans="1:10" x14ac:dyDescent="0.35">
      <c r="A5" s="103">
        <v>211</v>
      </c>
      <c r="B5" s="77">
        <v>45606</v>
      </c>
      <c r="C5" s="102" t="s">
        <v>51</v>
      </c>
      <c r="D5" s="103">
        <v>1500</v>
      </c>
      <c r="E5" s="103" t="s">
        <v>70</v>
      </c>
      <c r="G5" s="98"/>
      <c r="H5" s="89"/>
      <c r="I5" s="89"/>
      <c r="J5" s="89"/>
    </row>
    <row r="6" spans="1:10" x14ac:dyDescent="0.35">
      <c r="A6" s="103">
        <v>312</v>
      </c>
      <c r="B6" s="77">
        <v>45607</v>
      </c>
      <c r="C6" s="102" t="s">
        <v>103</v>
      </c>
      <c r="D6" s="103">
        <v>9000</v>
      </c>
      <c r="E6" s="103" t="s">
        <v>5</v>
      </c>
      <c r="G6" s="98"/>
      <c r="H6" s="89"/>
      <c r="I6" s="89"/>
      <c r="J6" s="89"/>
    </row>
    <row r="7" spans="1:10" x14ac:dyDescent="0.35">
      <c r="A7" s="103">
        <v>410</v>
      </c>
      <c r="B7" s="77">
        <v>45607</v>
      </c>
      <c r="C7" s="102" t="s">
        <v>51</v>
      </c>
      <c r="D7" s="103">
        <v>1500</v>
      </c>
      <c r="E7" s="103" t="s">
        <v>70</v>
      </c>
      <c r="G7" s="98"/>
      <c r="H7" s="89"/>
      <c r="I7" s="89"/>
      <c r="J7" s="89"/>
    </row>
    <row r="8" spans="1:10" x14ac:dyDescent="0.35">
      <c r="A8" s="103">
        <v>107</v>
      </c>
      <c r="B8" s="77">
        <v>45602</v>
      </c>
      <c r="C8" s="102" t="s">
        <v>92</v>
      </c>
      <c r="D8" s="103">
        <v>3000</v>
      </c>
      <c r="E8" s="103" t="s">
        <v>70</v>
      </c>
      <c r="G8" s="98"/>
      <c r="H8" s="89"/>
      <c r="I8" s="89"/>
      <c r="J8" s="89"/>
    </row>
    <row r="9" spans="1:10" x14ac:dyDescent="0.35">
      <c r="A9" s="103">
        <v>307</v>
      </c>
      <c r="B9" s="77">
        <v>45608</v>
      </c>
      <c r="C9" s="102" t="s">
        <v>91</v>
      </c>
      <c r="D9" s="103">
        <v>3000</v>
      </c>
      <c r="E9" s="103" t="s">
        <v>70</v>
      </c>
      <c r="G9" s="98"/>
      <c r="H9" s="89"/>
      <c r="I9" s="89"/>
      <c r="J9" s="89"/>
    </row>
    <row r="10" spans="1:10" x14ac:dyDescent="0.35">
      <c r="A10" s="103">
        <v>107</v>
      </c>
      <c r="B10" s="77">
        <v>45608</v>
      </c>
      <c r="C10" s="102" t="s">
        <v>91</v>
      </c>
      <c r="D10" s="103">
        <v>3000</v>
      </c>
      <c r="E10" s="103" t="s">
        <v>5</v>
      </c>
      <c r="G10" s="98"/>
      <c r="H10" s="89"/>
      <c r="I10" s="89"/>
      <c r="J10" s="89"/>
    </row>
    <row r="11" spans="1:10" x14ac:dyDescent="0.35">
      <c r="A11" s="103">
        <v>403</v>
      </c>
      <c r="B11" s="77">
        <v>45608</v>
      </c>
      <c r="C11" s="102" t="s">
        <v>51</v>
      </c>
      <c r="D11" s="103">
        <v>1500</v>
      </c>
      <c r="E11" s="103" t="s">
        <v>5</v>
      </c>
      <c r="G11" s="98"/>
      <c r="H11" s="89"/>
      <c r="I11" s="89"/>
      <c r="J11" s="89"/>
    </row>
    <row r="12" spans="1:10" x14ac:dyDescent="0.35">
      <c r="A12" s="103">
        <v>207</v>
      </c>
      <c r="B12" s="77">
        <v>45610</v>
      </c>
      <c r="C12" s="102" t="s">
        <v>110</v>
      </c>
      <c r="D12" s="103">
        <v>3000</v>
      </c>
      <c r="E12" s="103" t="s">
        <v>70</v>
      </c>
      <c r="G12" s="98"/>
      <c r="H12" s="89"/>
      <c r="I12" s="89"/>
      <c r="J12" s="89"/>
    </row>
    <row r="13" spans="1:10" x14ac:dyDescent="0.35">
      <c r="A13" s="103" t="s">
        <v>39</v>
      </c>
      <c r="B13" s="77">
        <v>45608</v>
      </c>
      <c r="C13" s="102" t="s">
        <v>109</v>
      </c>
      <c r="D13" s="103">
        <v>4500</v>
      </c>
      <c r="E13" s="103" t="s">
        <v>5</v>
      </c>
      <c r="G13" s="98"/>
      <c r="H13" s="89"/>
      <c r="I13" s="89"/>
      <c r="J13" s="89"/>
    </row>
    <row r="14" spans="1:10" x14ac:dyDescent="0.35">
      <c r="A14" s="103" t="s">
        <v>39</v>
      </c>
      <c r="B14" s="77">
        <v>45614</v>
      </c>
      <c r="C14" s="102" t="s">
        <v>112</v>
      </c>
      <c r="D14" s="103">
        <v>4500</v>
      </c>
      <c r="E14" s="103" t="s">
        <v>5</v>
      </c>
      <c r="G14" s="98"/>
      <c r="H14" s="89"/>
      <c r="I14" s="89"/>
      <c r="J14" s="89"/>
    </row>
    <row r="15" spans="1:10" x14ac:dyDescent="0.35">
      <c r="A15" s="103">
        <v>302</v>
      </c>
      <c r="B15" s="77">
        <v>45616</v>
      </c>
      <c r="C15" s="102" t="s">
        <v>51</v>
      </c>
      <c r="D15" s="103">
        <v>1500</v>
      </c>
      <c r="E15" s="103" t="s">
        <v>5</v>
      </c>
      <c r="G15" s="98"/>
      <c r="H15" s="89"/>
      <c r="I15" s="89"/>
      <c r="J15" s="89"/>
    </row>
    <row r="16" spans="1:10" x14ac:dyDescent="0.35">
      <c r="A16" s="103"/>
      <c r="B16" s="88"/>
      <c r="C16" s="102"/>
      <c r="D16" s="103"/>
      <c r="E16" s="103"/>
      <c r="G16" s="98"/>
      <c r="H16" s="89"/>
      <c r="I16" s="89"/>
      <c r="J16" s="89"/>
    </row>
    <row r="17" spans="1:10" x14ac:dyDescent="0.35">
      <c r="A17" s="103"/>
      <c r="B17" s="88"/>
      <c r="C17" s="102"/>
      <c r="D17" s="103"/>
      <c r="E17" s="103"/>
      <c r="G17" s="98"/>
      <c r="H17" s="89"/>
      <c r="I17" s="89"/>
      <c r="J17" s="89"/>
    </row>
    <row r="18" spans="1:10" x14ac:dyDescent="0.35">
      <c r="A18" s="103"/>
      <c r="B18" s="88"/>
      <c r="C18" s="102"/>
      <c r="D18" s="103"/>
      <c r="E18" s="103"/>
      <c r="G18" s="98"/>
      <c r="H18" s="89"/>
      <c r="I18" s="89"/>
      <c r="J18" s="89"/>
    </row>
    <row r="19" spans="1:10" x14ac:dyDescent="0.35">
      <c r="A19" s="103"/>
      <c r="B19" s="88"/>
      <c r="C19" s="102"/>
      <c r="D19" s="103"/>
      <c r="E19" s="103"/>
      <c r="G19" s="98"/>
      <c r="H19" s="89"/>
      <c r="I19" s="89"/>
      <c r="J19" s="89"/>
    </row>
    <row r="20" spans="1:10" x14ac:dyDescent="0.35">
      <c r="A20" s="103"/>
      <c r="B20" s="88"/>
      <c r="C20" s="102"/>
      <c r="D20" s="103"/>
      <c r="E20" s="103"/>
      <c r="G20" s="98"/>
      <c r="H20" s="89"/>
      <c r="I20" s="89"/>
      <c r="J20" s="89"/>
    </row>
    <row r="21" spans="1:10" x14ac:dyDescent="0.35">
      <c r="A21" s="103"/>
      <c r="B21" s="88"/>
      <c r="C21" s="102"/>
      <c r="D21" s="103"/>
      <c r="E21" s="103"/>
      <c r="G21" s="98"/>
      <c r="H21" s="89"/>
      <c r="I21" s="89"/>
      <c r="J21" s="89"/>
    </row>
    <row r="22" spans="1:10" x14ac:dyDescent="0.35">
      <c r="A22" s="103"/>
      <c r="B22" s="88"/>
      <c r="C22" s="102"/>
      <c r="D22" s="103"/>
      <c r="E22" s="103"/>
      <c r="G22" s="98"/>
      <c r="H22" s="89"/>
      <c r="I22" s="89"/>
      <c r="J22" s="89"/>
    </row>
    <row r="23" spans="1:10" x14ac:dyDescent="0.35">
      <c r="A23" s="103"/>
      <c r="B23" s="88"/>
      <c r="C23" s="102"/>
      <c r="D23" s="103"/>
      <c r="E23" s="103"/>
      <c r="G23" s="98"/>
      <c r="H23" s="89"/>
      <c r="I23" s="89"/>
      <c r="J23" s="89"/>
    </row>
    <row r="24" spans="1:10" x14ac:dyDescent="0.35">
      <c r="A24" s="103"/>
      <c r="B24" s="88"/>
      <c r="C24" s="102"/>
      <c r="D24" s="103"/>
      <c r="E24" s="103"/>
      <c r="G24" s="98"/>
      <c r="H24" s="89"/>
      <c r="I24" s="89"/>
      <c r="J24" s="89"/>
    </row>
    <row r="25" spans="1:10" x14ac:dyDescent="0.35">
      <c r="A25" s="103"/>
      <c r="B25" s="88"/>
      <c r="C25" s="102"/>
      <c r="D25" s="103"/>
      <c r="E25" s="103"/>
      <c r="G25" s="98"/>
      <c r="H25" s="89"/>
      <c r="I25" s="89"/>
      <c r="J25" s="89"/>
    </row>
    <row r="26" spans="1:10" x14ac:dyDescent="0.35">
      <c r="A26" s="103"/>
      <c r="B26" s="88"/>
      <c r="C26" s="102"/>
      <c r="D26" s="103"/>
      <c r="E26" s="103"/>
      <c r="G26" s="98"/>
      <c r="H26" s="89"/>
      <c r="I26" s="89"/>
      <c r="J26" s="89"/>
    </row>
    <row r="27" spans="1:10" x14ac:dyDescent="0.35">
      <c r="A27" s="103"/>
      <c r="B27" s="99"/>
      <c r="C27" s="102"/>
      <c r="D27" s="103"/>
      <c r="E27" s="103"/>
    </row>
    <row r="28" spans="1:10" x14ac:dyDescent="0.35">
      <c r="A28" s="103"/>
      <c r="B28" s="99"/>
      <c r="C28" s="102"/>
      <c r="D28" s="103"/>
      <c r="E28" s="103"/>
    </row>
    <row r="29" spans="1:10" x14ac:dyDescent="0.35">
      <c r="A29" s="103"/>
      <c r="B29" s="99"/>
      <c r="C29" s="102"/>
      <c r="D29" s="103"/>
      <c r="E29" s="103"/>
    </row>
    <row r="30" spans="1:10" ht="15" thickBot="1" x14ac:dyDescent="0.4">
      <c r="A30" s="105" t="s">
        <v>3</v>
      </c>
      <c r="B30" s="100"/>
      <c r="C30" s="105" t="str">
        <f>CONCATENATE("( Bank - ", E31," )  (Cash - ", E32," )")</f>
        <v>( Bank - 15000 )  (Cash - 24000 )</v>
      </c>
      <c r="D30" s="105">
        <f>SUM(D4:D29)</f>
        <v>39000</v>
      </c>
      <c r="E30" s="100"/>
    </row>
    <row r="31" spans="1:10" x14ac:dyDescent="0.35">
      <c r="D31" s="131" t="s">
        <v>70</v>
      </c>
      <c r="E31" s="109">
        <f>SUMIF(E4:E29,"Bank",D4:D29)</f>
        <v>15000</v>
      </c>
    </row>
    <row r="32" spans="1:10" x14ac:dyDescent="0.35">
      <c r="D32" s="132" t="s">
        <v>5</v>
      </c>
      <c r="E32" s="110">
        <f>SUMIF(E4:E29,"Cash",D4:D29)</f>
        <v>24000</v>
      </c>
    </row>
    <row r="33" spans="4:5" ht="15" thickBot="1" x14ac:dyDescent="0.4">
      <c r="D33" s="105" t="s">
        <v>3</v>
      </c>
      <c r="E33" s="104">
        <f>SUM(E31:E32)</f>
        <v>39000</v>
      </c>
    </row>
  </sheetData>
  <mergeCells count="2">
    <mergeCell ref="C1:E1"/>
    <mergeCell ref="A1:B2"/>
  </mergeCells>
  <pageMargins left="0.7" right="0.7" top="0.75" bottom="0.75" header="0.3" footer="0.3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A151-D5AC-4C3F-B095-31DB727D3283}">
  <sheetPr>
    <pageSetUpPr fitToPage="1"/>
  </sheetPr>
  <dimension ref="A1:F41"/>
  <sheetViews>
    <sheetView topLeftCell="A38" workbookViewId="0">
      <selection activeCell="D5" sqref="D5"/>
    </sheetView>
  </sheetViews>
  <sheetFormatPr defaultRowHeight="14.5" x14ac:dyDescent="0.35"/>
  <cols>
    <col min="1" max="1" width="11.36328125" customWidth="1"/>
    <col min="2" max="2" width="19.36328125" customWidth="1"/>
    <col min="3" max="3" width="17.26953125" customWidth="1"/>
    <col min="4" max="4" width="46.90625" customWidth="1"/>
    <col min="5" max="5" width="21.6328125" customWidth="1"/>
    <col min="6" max="6" width="31" bestFit="1" customWidth="1"/>
  </cols>
  <sheetData>
    <row r="1" spans="1:6" ht="28" customHeight="1" thickBot="1" x14ac:dyDescent="0.4">
      <c r="A1" s="206"/>
      <c r="B1" s="207"/>
      <c r="C1" s="212" t="s">
        <v>10</v>
      </c>
      <c r="D1" s="213"/>
      <c r="E1" s="213"/>
      <c r="F1" s="214"/>
    </row>
    <row r="2" spans="1:6" ht="31.5" customHeight="1" thickBot="1" x14ac:dyDescent="0.4">
      <c r="A2" s="208"/>
      <c r="B2" s="209"/>
      <c r="C2" s="215" t="s">
        <v>102</v>
      </c>
      <c r="D2" s="216"/>
      <c r="E2" s="216"/>
      <c r="F2" s="217"/>
    </row>
    <row r="3" spans="1:6" ht="24" thickBot="1" x14ac:dyDescent="0.6">
      <c r="A3" s="210"/>
      <c r="B3" s="211"/>
      <c r="C3" s="95" t="s">
        <v>94</v>
      </c>
      <c r="D3" s="93"/>
      <c r="E3" s="96" t="s">
        <v>100</v>
      </c>
      <c r="F3" s="97">
        <v>1500</v>
      </c>
    </row>
    <row r="4" spans="1:6" ht="25" customHeight="1" thickBot="1" x14ac:dyDescent="0.6">
      <c r="A4" s="94" t="s">
        <v>93</v>
      </c>
      <c r="B4" s="94" t="s">
        <v>1</v>
      </c>
      <c r="C4" s="94" t="s">
        <v>11</v>
      </c>
      <c r="D4" s="94" t="s">
        <v>94</v>
      </c>
      <c r="E4" s="94" t="s">
        <v>101</v>
      </c>
      <c r="F4" s="94" t="s">
        <v>99</v>
      </c>
    </row>
    <row r="5" spans="1:6" ht="25" customHeight="1" x14ac:dyDescent="0.35">
      <c r="A5" s="91"/>
      <c r="B5" s="90"/>
      <c r="C5" s="90"/>
      <c r="D5" s="90"/>
      <c r="E5" s="90"/>
      <c r="F5" s="92"/>
    </row>
    <row r="6" spans="1:6" ht="25" customHeight="1" x14ac:dyDescent="0.35">
      <c r="A6" s="72"/>
      <c r="B6" s="29"/>
      <c r="C6" s="29"/>
      <c r="D6" s="29"/>
      <c r="E6" s="29"/>
      <c r="F6" s="71"/>
    </row>
    <row r="7" spans="1:6" ht="25" customHeight="1" x14ac:dyDescent="0.35">
      <c r="A7" s="72"/>
      <c r="B7" s="29"/>
      <c r="C7" s="29"/>
      <c r="D7" s="29"/>
      <c r="E7" s="29"/>
      <c r="F7" s="71"/>
    </row>
    <row r="8" spans="1:6" ht="25" customHeight="1" x14ac:dyDescent="0.35">
      <c r="A8" s="72"/>
      <c r="B8" s="29"/>
      <c r="C8" s="29"/>
      <c r="D8" s="29"/>
      <c r="E8" s="29"/>
      <c r="F8" s="71"/>
    </row>
    <row r="9" spans="1:6" ht="25" customHeight="1" x14ac:dyDescent="0.35">
      <c r="A9" s="72"/>
      <c r="B9" s="29"/>
      <c r="C9" s="29"/>
      <c r="D9" s="29"/>
      <c r="E9" s="29"/>
      <c r="F9" s="71"/>
    </row>
    <row r="10" spans="1:6" ht="25" customHeight="1" x14ac:dyDescent="0.35">
      <c r="A10" s="72"/>
      <c r="B10" s="29"/>
      <c r="C10" s="29"/>
      <c r="D10" s="29"/>
      <c r="E10" s="29"/>
      <c r="F10" s="71"/>
    </row>
    <row r="11" spans="1:6" ht="25" customHeight="1" x14ac:dyDescent="0.35">
      <c r="A11" s="72"/>
      <c r="B11" s="29"/>
      <c r="C11" s="29"/>
      <c r="D11" s="29"/>
      <c r="E11" s="29"/>
      <c r="F11" s="71"/>
    </row>
    <row r="12" spans="1:6" ht="25" customHeight="1" x14ac:dyDescent="0.35">
      <c r="A12" s="72"/>
      <c r="B12" s="29"/>
      <c r="C12" s="29"/>
      <c r="D12" s="29"/>
      <c r="E12" s="29"/>
      <c r="F12" s="71"/>
    </row>
    <row r="13" spans="1:6" ht="25" customHeight="1" x14ac:dyDescent="0.35">
      <c r="A13" s="72"/>
      <c r="B13" s="29"/>
      <c r="C13" s="29"/>
      <c r="D13" s="29"/>
      <c r="E13" s="29"/>
      <c r="F13" s="71"/>
    </row>
    <row r="14" spans="1:6" ht="25" customHeight="1" x14ac:dyDescent="0.35">
      <c r="A14" s="72"/>
      <c r="B14" s="29"/>
      <c r="C14" s="29"/>
      <c r="D14" s="29"/>
      <c r="E14" s="29"/>
      <c r="F14" s="71"/>
    </row>
    <row r="15" spans="1:6" ht="25" customHeight="1" x14ac:dyDescent="0.35">
      <c r="A15" s="72"/>
      <c r="B15" s="29"/>
      <c r="C15" s="29"/>
      <c r="D15" s="29"/>
      <c r="E15" s="29"/>
      <c r="F15" s="71"/>
    </row>
    <row r="16" spans="1:6" ht="25" customHeight="1" x14ac:dyDescent="0.35">
      <c r="A16" s="72"/>
      <c r="B16" s="29"/>
      <c r="C16" s="29"/>
      <c r="D16" s="29"/>
      <c r="E16" s="29"/>
      <c r="F16" s="71"/>
    </row>
    <row r="17" spans="1:6" ht="25" customHeight="1" x14ac:dyDescent="0.35">
      <c r="A17" s="72"/>
      <c r="B17" s="29"/>
      <c r="C17" s="29"/>
      <c r="D17" s="29"/>
      <c r="E17" s="29"/>
      <c r="F17" s="71"/>
    </row>
    <row r="18" spans="1:6" ht="25" customHeight="1" x14ac:dyDescent="0.35">
      <c r="A18" s="72"/>
      <c r="B18" s="29"/>
      <c r="C18" s="29"/>
      <c r="D18" s="29"/>
      <c r="E18" s="29"/>
      <c r="F18" s="71"/>
    </row>
    <row r="19" spans="1:6" ht="25" customHeight="1" x14ac:dyDescent="0.35">
      <c r="A19" s="72"/>
      <c r="B19" s="29"/>
      <c r="C19" s="29"/>
      <c r="D19" s="29"/>
      <c r="E19" s="29"/>
      <c r="F19" s="71"/>
    </row>
    <row r="20" spans="1:6" ht="25" customHeight="1" x14ac:dyDescent="0.35">
      <c r="A20" s="72"/>
      <c r="B20" s="29"/>
      <c r="C20" s="29"/>
      <c r="D20" s="29"/>
      <c r="E20" s="29"/>
      <c r="F20" s="71"/>
    </row>
    <row r="21" spans="1:6" ht="25" customHeight="1" x14ac:dyDescent="0.35">
      <c r="A21" s="72"/>
      <c r="B21" s="29"/>
      <c r="C21" s="29"/>
      <c r="D21" s="29"/>
      <c r="E21" s="29"/>
      <c r="F21" s="71"/>
    </row>
    <row r="22" spans="1:6" ht="25" customHeight="1" x14ac:dyDescent="0.35">
      <c r="A22" s="72"/>
      <c r="B22" s="29"/>
      <c r="C22" s="29"/>
      <c r="D22" s="29"/>
      <c r="E22" s="29"/>
      <c r="F22" s="71"/>
    </row>
    <row r="23" spans="1:6" ht="25" customHeight="1" x14ac:dyDescent="0.35">
      <c r="A23" s="72"/>
      <c r="B23" s="29"/>
      <c r="C23" s="29"/>
      <c r="D23" s="29"/>
      <c r="E23" s="29"/>
      <c r="F23" s="71"/>
    </row>
    <row r="24" spans="1:6" ht="25" customHeight="1" x14ac:dyDescent="0.35">
      <c r="A24" s="72"/>
      <c r="B24" s="29"/>
      <c r="C24" s="29"/>
      <c r="D24" s="29"/>
      <c r="E24" s="29"/>
      <c r="F24" s="71"/>
    </row>
    <row r="25" spans="1:6" ht="25" customHeight="1" x14ac:dyDescent="0.35">
      <c r="A25" s="72"/>
      <c r="B25" s="29"/>
      <c r="C25" s="29"/>
      <c r="D25" s="29"/>
      <c r="E25" s="29"/>
      <c r="F25" s="71"/>
    </row>
    <row r="26" spans="1:6" ht="25" customHeight="1" x14ac:dyDescent="0.35">
      <c r="A26" s="72"/>
      <c r="B26" s="29"/>
      <c r="C26" s="29"/>
      <c r="D26" s="29"/>
      <c r="E26" s="29"/>
      <c r="F26" s="71"/>
    </row>
    <row r="27" spans="1:6" ht="25" customHeight="1" x14ac:dyDescent="0.35">
      <c r="A27" s="72"/>
      <c r="B27" s="29"/>
      <c r="C27" s="29"/>
      <c r="D27" s="29"/>
      <c r="E27" s="29"/>
      <c r="F27" s="71"/>
    </row>
    <row r="28" spans="1:6" ht="25" customHeight="1" x14ac:dyDescent="0.35">
      <c r="A28" s="72"/>
      <c r="B28" s="29"/>
      <c r="C28" s="29"/>
      <c r="D28" s="29"/>
      <c r="E28" s="29"/>
      <c r="F28" s="71"/>
    </row>
    <row r="29" spans="1:6" ht="25" customHeight="1" x14ac:dyDescent="0.35">
      <c r="A29" s="72"/>
      <c r="B29" s="29"/>
      <c r="C29" s="29"/>
      <c r="D29" s="29"/>
      <c r="E29" s="29"/>
      <c r="F29" s="71"/>
    </row>
    <row r="30" spans="1:6" ht="25" customHeight="1" x14ac:dyDescent="0.35">
      <c r="A30" s="72"/>
      <c r="B30" s="29"/>
      <c r="C30" s="29"/>
      <c r="D30" s="29"/>
      <c r="E30" s="29"/>
      <c r="F30" s="71"/>
    </row>
    <row r="31" spans="1:6" ht="25" customHeight="1" x14ac:dyDescent="0.35">
      <c r="A31" s="72"/>
      <c r="B31" s="29"/>
      <c r="C31" s="29"/>
      <c r="D31" s="29"/>
      <c r="E31" s="29"/>
      <c r="F31" s="71"/>
    </row>
    <row r="32" spans="1:6" ht="25" customHeight="1" x14ac:dyDescent="0.35">
      <c r="A32" s="72"/>
      <c r="B32" s="29"/>
      <c r="C32" s="29"/>
      <c r="D32" s="29"/>
      <c r="E32" s="29"/>
      <c r="F32" s="71"/>
    </row>
    <row r="33" spans="1:6" ht="25" customHeight="1" x14ac:dyDescent="0.35">
      <c r="A33" s="72"/>
      <c r="B33" s="29"/>
      <c r="C33" s="29"/>
      <c r="D33" s="29"/>
      <c r="E33" s="29"/>
      <c r="F33" s="71"/>
    </row>
    <row r="34" spans="1:6" ht="25" customHeight="1" x14ac:dyDescent="0.35">
      <c r="A34" s="72"/>
      <c r="B34" s="29"/>
      <c r="C34" s="29"/>
      <c r="D34" s="29"/>
      <c r="E34" s="29"/>
      <c r="F34" s="71"/>
    </row>
    <row r="35" spans="1:6" ht="25" customHeight="1" x14ac:dyDescent="0.35">
      <c r="A35" s="72"/>
      <c r="B35" s="29"/>
      <c r="C35" s="29"/>
      <c r="D35" s="29"/>
      <c r="E35" s="29"/>
      <c r="F35" s="71"/>
    </row>
    <row r="36" spans="1:6" ht="25" customHeight="1" x14ac:dyDescent="0.35">
      <c r="A36" s="72"/>
      <c r="B36" s="29"/>
      <c r="C36" s="29"/>
      <c r="D36" s="29"/>
      <c r="E36" s="29"/>
      <c r="F36" s="71"/>
    </row>
    <row r="37" spans="1:6" ht="25" customHeight="1" x14ac:dyDescent="0.35">
      <c r="A37" s="72"/>
      <c r="B37" s="29"/>
      <c r="C37" s="29"/>
      <c r="D37" s="29"/>
      <c r="E37" s="29"/>
      <c r="F37" s="71"/>
    </row>
    <row r="38" spans="1:6" ht="25" customHeight="1" x14ac:dyDescent="0.35">
      <c r="A38" s="72"/>
      <c r="B38" s="29"/>
      <c r="C38" s="29"/>
      <c r="D38" s="29"/>
      <c r="E38" s="29"/>
      <c r="F38" s="71"/>
    </row>
    <row r="39" spans="1:6" ht="25" customHeight="1" x14ac:dyDescent="0.35">
      <c r="A39" s="72"/>
      <c r="B39" s="29"/>
      <c r="C39" s="29"/>
      <c r="D39" s="29"/>
      <c r="E39" s="29"/>
      <c r="F39" s="71"/>
    </row>
    <row r="40" spans="1:6" ht="25" customHeight="1" x14ac:dyDescent="0.35">
      <c r="A40" s="72"/>
      <c r="B40" s="29"/>
      <c r="C40" s="29"/>
      <c r="D40" s="29"/>
      <c r="E40" s="29"/>
      <c r="F40" s="71"/>
    </row>
    <row r="41" spans="1:6" ht="25" customHeight="1" thickBot="1" x14ac:dyDescent="0.4">
      <c r="A41" s="73"/>
      <c r="B41" s="74"/>
      <c r="C41" s="74"/>
      <c r="D41" s="74"/>
      <c r="E41" s="74"/>
      <c r="F41" s="75"/>
    </row>
  </sheetData>
  <mergeCells count="3">
    <mergeCell ref="A1:B3"/>
    <mergeCell ref="C1:F1"/>
    <mergeCell ref="C2:F2"/>
  </mergeCells>
  <printOptions horizontalCentered="1"/>
  <pageMargins left="0.7" right="0.7" top="0.75" bottom="0.75" header="0.3" footer="0.3"/>
  <pageSetup paperSize="9" scale="59" fitToHeight="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95E-5D25-45E7-9BC2-9C5E8952854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Nov'24</vt:lpstr>
      <vt:lpstr>Monthly maintainance</vt:lpstr>
      <vt:lpstr>Pendings</vt:lpstr>
      <vt:lpstr>Sheet2</vt:lpstr>
      <vt:lpstr>Sheet1</vt:lpstr>
      <vt:lpstr>'Monthly maintainance'!Print_Area</vt:lpstr>
      <vt:lpstr>'Nov''24'!Print_Area</vt:lpstr>
      <vt:lpstr>Pendings!Print_Area</vt:lpstr>
      <vt:lpstr>Sheet2!Print_Area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Chinta, Srikanth SOMWIPRO-SOMWIPRO</cp:lastModifiedBy>
  <cp:lastPrinted>2024-11-14T11:22:03Z</cp:lastPrinted>
  <dcterms:created xsi:type="dcterms:W3CDTF">2009-04-07T04:30:19Z</dcterms:created>
  <dcterms:modified xsi:type="dcterms:W3CDTF">2024-11-20T14:29:44Z</dcterms:modified>
</cp:coreProperties>
</file>