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6275" windowHeight="9285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K30" i="1" l="1"/>
  <c r="L30" i="1"/>
  <c r="M30" i="1"/>
  <c r="N30" i="1"/>
  <c r="J30" i="1"/>
  <c r="L31" i="1"/>
  <c r="M31" i="1" s="1"/>
  <c r="K31" i="1"/>
  <c r="M23" i="1"/>
  <c r="N23" i="1"/>
  <c r="L23" i="1"/>
  <c r="K23" i="1"/>
  <c r="J23" i="1"/>
  <c r="B22" i="1"/>
  <c r="D23" i="1" s="1"/>
  <c r="B23" i="1"/>
  <c r="B33" i="1" s="1"/>
  <c r="B15" i="1"/>
  <c r="B25" i="1" s="1"/>
  <c r="D26" i="1" s="1"/>
  <c r="E26" i="1" s="1"/>
  <c r="F26" i="1" s="1"/>
  <c r="G26" i="1" s="1"/>
  <c r="C7" i="1"/>
  <c r="C8" i="1" s="1"/>
  <c r="C9" i="1" s="1"/>
  <c r="C10" i="1" s="1"/>
  <c r="C11" i="1" s="1"/>
  <c r="C12" i="1" s="1"/>
  <c r="C13" i="1" s="1"/>
  <c r="D14" i="1"/>
  <c r="D13" i="1"/>
  <c r="B6" i="1"/>
  <c r="D7" i="1" s="1"/>
  <c r="D6" i="1"/>
  <c r="E6" i="1" s="1"/>
  <c r="F6" i="1" s="1"/>
  <c r="G6" i="1" s="1"/>
  <c r="L24" i="1"/>
  <c r="M24" i="1" s="1"/>
  <c r="N24" i="1" s="1"/>
  <c r="L33" i="1"/>
  <c r="M33" i="1" s="1"/>
  <c r="L32" i="1"/>
  <c r="M32" i="1" s="1"/>
  <c r="K33" i="1"/>
  <c r="K32" i="1"/>
  <c r="L26" i="1"/>
  <c r="M26" i="1" s="1"/>
  <c r="N26" i="1" s="1"/>
  <c r="L25" i="1"/>
  <c r="M25" i="1" s="1"/>
  <c r="N25" i="1" s="1"/>
  <c r="B32" i="1"/>
  <c r="D33" i="1" s="1"/>
  <c r="H6" i="1" l="1"/>
  <c r="H26" i="1"/>
  <c r="N31" i="1"/>
  <c r="B16" i="1"/>
  <c r="D17" i="1" s="1"/>
  <c r="E17" i="1" s="1"/>
  <c r="D16" i="1"/>
  <c r="E16" i="1" s="1"/>
  <c r="C14" i="1"/>
  <c r="E14" i="1" s="1"/>
  <c r="E13" i="1"/>
  <c r="B7" i="1"/>
  <c r="E7" i="1"/>
  <c r="N33" i="1"/>
  <c r="N32" i="1"/>
  <c r="E33" i="1"/>
  <c r="E23" i="1"/>
  <c r="D24" i="1"/>
  <c r="D34" i="1"/>
  <c r="B26" i="1" l="1"/>
  <c r="D27" i="1" s="1"/>
  <c r="E27" i="1" s="1"/>
  <c r="F27" i="1" s="1"/>
  <c r="G27" i="1" s="1"/>
  <c r="F17" i="1"/>
  <c r="G17" i="1" s="1"/>
  <c r="H17" i="1"/>
  <c r="F13" i="1"/>
  <c r="G13" i="1" s="1"/>
  <c r="H13" i="1"/>
  <c r="F23" i="1"/>
  <c r="G23" i="1" s="1"/>
  <c r="H23" i="1"/>
  <c r="F14" i="1"/>
  <c r="G14" i="1" s="1"/>
  <c r="H14" i="1"/>
  <c r="F33" i="1"/>
  <c r="G33" i="1" s="1"/>
  <c r="H33" i="1"/>
  <c r="F7" i="1"/>
  <c r="G7" i="1" s="1"/>
  <c r="H7" i="1"/>
  <c r="F16" i="1"/>
  <c r="G16" i="1" s="1"/>
  <c r="H16" i="1"/>
  <c r="B8" i="1"/>
  <c r="D9" i="1" s="1"/>
  <c r="E9" i="1" s="1"/>
  <c r="B17" i="1"/>
  <c r="D18" i="1" s="1"/>
  <c r="E18" i="1" s="1"/>
  <c r="D8" i="1"/>
  <c r="E8" i="1" s="1"/>
  <c r="E24" i="1"/>
  <c r="E34" i="1"/>
  <c r="H27" i="1" l="1"/>
  <c r="B27" i="1"/>
  <c r="D28" i="1" s="1"/>
  <c r="E28" i="1" s="1"/>
  <c r="F8" i="1"/>
  <c r="H8" i="1"/>
  <c r="F34" i="1"/>
  <c r="G34" i="1" s="1"/>
  <c r="H34" i="1"/>
  <c r="F18" i="1"/>
  <c r="G18" i="1" s="1"/>
  <c r="H18" i="1"/>
  <c r="F24" i="1"/>
  <c r="G24" i="1" s="1"/>
  <c r="H24" i="1"/>
  <c r="F9" i="1"/>
  <c r="G9" i="1" s="1"/>
  <c r="H9" i="1"/>
  <c r="B9" i="1"/>
  <c r="B18" i="1"/>
  <c r="B28" i="1" s="1"/>
  <c r="D29" i="1" s="1"/>
  <c r="E29" i="1" s="1"/>
  <c r="G8" i="1"/>
  <c r="F29" i="1" l="1"/>
  <c r="G29" i="1" s="1"/>
  <c r="H29" i="1"/>
  <c r="F28" i="1"/>
  <c r="G28" i="1" s="1"/>
  <c r="H28" i="1"/>
  <c r="D19" i="1"/>
  <c r="E19" i="1" s="1"/>
  <c r="B19" i="1"/>
  <c r="B10" i="1"/>
  <c r="D10" i="1"/>
  <c r="E10" i="1" s="1"/>
  <c r="F10" i="1" l="1"/>
  <c r="G10" i="1" s="1"/>
  <c r="H10" i="1"/>
  <c r="F19" i="1"/>
  <c r="G19" i="1" s="1"/>
  <c r="H19" i="1"/>
  <c r="B20" i="1"/>
  <c r="D11" i="1"/>
  <c r="E11" i="1" s="1"/>
  <c r="B11" i="1"/>
  <c r="B29" i="1"/>
  <c r="D30" i="1" s="1"/>
  <c r="E30" i="1" s="1"/>
  <c r="D20" i="1"/>
  <c r="E20" i="1" s="1"/>
  <c r="F30" i="1" l="1"/>
  <c r="G30" i="1" s="1"/>
  <c r="H30" i="1"/>
  <c r="F11" i="1"/>
  <c r="G11" i="1" s="1"/>
  <c r="H11" i="1"/>
  <c r="F20" i="1"/>
  <c r="G20" i="1" s="1"/>
  <c r="H20" i="1"/>
  <c r="D12" i="1"/>
  <c r="E12" i="1" s="1"/>
  <c r="B21" i="1"/>
  <c r="D21" i="1"/>
  <c r="E21" i="1" s="1"/>
  <c r="B30" i="1"/>
  <c r="D31" i="1" s="1"/>
  <c r="E31" i="1" s="1"/>
  <c r="F31" i="1" l="1"/>
  <c r="G31" i="1" s="1"/>
  <c r="H31" i="1"/>
  <c r="F21" i="1"/>
  <c r="G21" i="1" s="1"/>
  <c r="H21" i="1"/>
  <c r="F12" i="1"/>
  <c r="G12" i="1" s="1"/>
  <c r="H12" i="1"/>
  <c r="D22" i="1"/>
  <c r="E22" i="1" s="1"/>
  <c r="B31" i="1"/>
  <c r="D32" i="1" s="1"/>
  <c r="F22" i="1" l="1"/>
  <c r="G22" i="1" s="1"/>
  <c r="H22" i="1"/>
  <c r="J19" i="1"/>
  <c r="J20" i="1"/>
  <c r="E32" i="1"/>
  <c r="F32" i="1" l="1"/>
  <c r="G32" i="1" s="1"/>
  <c r="H32" i="1"/>
</calcChain>
</file>

<file path=xl/sharedStrings.xml><?xml version="1.0" encoding="utf-8"?>
<sst xmlns="http://schemas.openxmlformats.org/spreadsheetml/2006/main" count="20" uniqueCount="17">
  <si>
    <t>R1</t>
  </si>
  <si>
    <t>R2</t>
  </si>
  <si>
    <t>Vbat min</t>
  </si>
  <si>
    <t>Ohms</t>
  </si>
  <si>
    <t>Total Draw (Amps)</t>
  </si>
  <si>
    <t>I Bias (Amps)</t>
  </si>
  <si>
    <t>I Vbat (Amps)</t>
  </si>
  <si>
    <t>V LiPo (V)</t>
  </si>
  <si>
    <t>Annotate Plot</t>
  </si>
  <si>
    <t>Is this &lt;= 3.6V?</t>
  </si>
  <si>
    <t>RTC Min (V)</t>
  </si>
  <si>
    <t>RTC Max (V)</t>
  </si>
  <si>
    <t>What is Max Current Vbat is Allowed to Draw?</t>
  </si>
  <si>
    <t>What is Vbat if no current is drawn (worst case!)?</t>
  </si>
  <si>
    <t>Compute Vbat versus Current to Vbat vs LiPo Voltage</t>
  </si>
  <si>
    <t>Comments</t>
  </si>
  <si>
    <t>Vbat
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</si>
</sst>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to RTC Vbat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55796150481191"/>
          <c:y val="0.15313684747739867"/>
          <c:w val="0.6183864829396325"/>
          <c:h val="0.67511631388281779"/>
        </c:manualLayout>
      </c:layout>
      <c:scatterChart>
        <c:scatterStyle val="smoothMarker"/>
        <c:varyColors val="0"/>
        <c:ser>
          <c:idx val="5"/>
          <c:order val="0"/>
          <c:tx>
            <c:v>RTC Max</c:v>
          </c:tx>
          <c:xVal>
            <c:numRef>
              <c:f>Sheet1!$J$19:$J$20</c:f>
              <c:numCache>
                <c:formatCode>0.00E+00</c:formatCode>
                <c:ptCount val="2"/>
                <c:pt idx="0">
                  <c:v>9.9999999999999995E-8</c:v>
                </c:pt>
                <c:pt idx="1">
                  <c:v>1E-3</c:v>
                </c:pt>
              </c:numCache>
            </c:numRef>
          </c:xVal>
          <c:yVal>
            <c:numRef>
              <c:f>Sheet1!$L$19:$L$20</c:f>
              <c:numCache>
                <c:formatCode>General</c:formatCode>
                <c:ptCount val="2"/>
                <c:pt idx="0">
                  <c:v>3.6</c:v>
                </c:pt>
                <c:pt idx="1">
                  <c:v>3.6</c:v>
                </c:pt>
              </c:numCache>
            </c:numRef>
          </c:yVal>
          <c:smooth val="1"/>
        </c:ser>
        <c:ser>
          <c:idx val="4"/>
          <c:order val="1"/>
          <c:tx>
            <c:v>5.0V from LiPo</c:v>
          </c:tx>
          <c:xVal>
            <c:numRef>
              <c:f>Sheet1!$D$6:$D$14</c:f>
              <c:numCache>
                <c:formatCode>0.00E+00</c:formatCode>
                <c:ptCount val="9"/>
                <c:pt idx="0">
                  <c:v>1E-3</c:v>
                </c:pt>
                <c:pt idx="1">
                  <c:v>3.1622776601683783E-4</c:v>
                </c:pt>
                <c:pt idx="2">
                  <c:v>1E-4</c:v>
                </c:pt>
                <c:pt idx="3">
                  <c:v>3.1622776601683748E-5</c:v>
                </c:pt>
                <c:pt idx="4">
                  <c:v>1.0000000000000001E-5</c:v>
                </c:pt>
                <c:pt idx="5">
                  <c:v>3.1622776601683767E-6</c:v>
                </c:pt>
                <c:pt idx="6">
                  <c:v>9.9999999999999995E-7</c:v>
                </c:pt>
                <c:pt idx="7">
                  <c:v>3.1622776601683734E-7</c:v>
                </c:pt>
                <c:pt idx="8">
                  <c:v>9.9999999999999995E-8</c:v>
                </c:pt>
              </c:numCache>
            </c:numRef>
          </c:xVal>
          <c:yVal>
            <c:numRef>
              <c:f>Sheet1!$E$6:$E$14</c:f>
              <c:numCache>
                <c:formatCode>0.0</c:formatCode>
                <c:ptCount val="9"/>
                <c:pt idx="0">
                  <c:v>-32.142857142857146</c:v>
                </c:pt>
                <c:pt idx="1">
                  <c:v>-7.7224202148870651</c:v>
                </c:pt>
                <c:pt idx="2">
                  <c:v>0</c:v>
                </c:pt>
                <c:pt idx="3">
                  <c:v>2.4420436927970091</c:v>
                </c:pt>
                <c:pt idx="4">
                  <c:v>3.2142857142857144</c:v>
                </c:pt>
                <c:pt idx="5">
                  <c:v>3.4584900835654153</c:v>
                </c:pt>
                <c:pt idx="6">
                  <c:v>3.535714285714286</c:v>
                </c:pt>
                <c:pt idx="7">
                  <c:v>3.5601347226422564</c:v>
                </c:pt>
                <c:pt idx="8">
                  <c:v>3.5678571428571431</c:v>
                </c:pt>
              </c:numCache>
            </c:numRef>
          </c:yVal>
          <c:smooth val="1"/>
        </c:ser>
        <c:ser>
          <c:idx val="0"/>
          <c:order val="2"/>
          <c:tx>
            <c:v>4.2V From LiPo</c:v>
          </c:tx>
          <c:xVal>
            <c:numRef>
              <c:f>Sheet1!$D$16:$D$24</c:f>
              <c:numCache>
                <c:formatCode>0.00E+00</c:formatCode>
                <c:ptCount val="9"/>
                <c:pt idx="0">
                  <c:v>1E-3</c:v>
                </c:pt>
                <c:pt idx="1">
                  <c:v>3.1622776601683783E-4</c:v>
                </c:pt>
                <c:pt idx="2">
                  <c:v>1E-4</c:v>
                </c:pt>
                <c:pt idx="3">
                  <c:v>3.1622776601683748E-5</c:v>
                </c:pt>
                <c:pt idx="4">
                  <c:v>1.0000000000000001E-5</c:v>
                </c:pt>
                <c:pt idx="5">
                  <c:v>3.1622776601683767E-6</c:v>
                </c:pt>
                <c:pt idx="6">
                  <c:v>9.9999999999999995E-7</c:v>
                </c:pt>
                <c:pt idx="7">
                  <c:v>3.1622776601683734E-7</c:v>
                </c:pt>
                <c:pt idx="8">
                  <c:v>9.9999999999999995E-8</c:v>
                </c:pt>
              </c:numCache>
            </c:numRef>
          </c:xVal>
          <c:yVal>
            <c:numRef>
              <c:f>Sheet1!$E$16:$E$24</c:f>
              <c:numCache>
                <c:formatCode>0.0</c:formatCode>
                <c:ptCount val="9"/>
                <c:pt idx="0">
                  <c:v>-32.714285714285715</c:v>
                </c:pt>
                <c:pt idx="1">
                  <c:v>-8.2938487863156372</c:v>
                </c:pt>
                <c:pt idx="2">
                  <c:v>-0.57142857142857129</c:v>
                </c:pt>
                <c:pt idx="3">
                  <c:v>1.8706151213684379</c:v>
                </c:pt>
                <c:pt idx="4">
                  <c:v>2.6428571428571432</c:v>
                </c:pt>
                <c:pt idx="5">
                  <c:v>2.8870615121368441</c:v>
                </c:pt>
                <c:pt idx="6">
                  <c:v>2.9642857142857149</c:v>
                </c:pt>
                <c:pt idx="7">
                  <c:v>2.9887061512136848</c:v>
                </c:pt>
                <c:pt idx="8">
                  <c:v>2.9964285714285719</c:v>
                </c:pt>
              </c:numCache>
            </c:numRef>
          </c:yVal>
          <c:smooth val="1"/>
        </c:ser>
        <c:ser>
          <c:idx val="1"/>
          <c:order val="3"/>
          <c:tx>
            <c:v>3.3V from LiPo</c:v>
          </c:tx>
          <c:xVal>
            <c:numRef>
              <c:f>Sheet1!$D$26:$D$34</c:f>
              <c:numCache>
                <c:formatCode>0.00E+00</c:formatCode>
                <c:ptCount val="9"/>
                <c:pt idx="0">
                  <c:v>1E-3</c:v>
                </c:pt>
                <c:pt idx="1">
                  <c:v>3.1622776601683783E-4</c:v>
                </c:pt>
                <c:pt idx="2">
                  <c:v>1E-4</c:v>
                </c:pt>
                <c:pt idx="3">
                  <c:v>3.1622776601683748E-5</c:v>
                </c:pt>
                <c:pt idx="4">
                  <c:v>1.0000000000000001E-5</c:v>
                </c:pt>
                <c:pt idx="5">
                  <c:v>3.1622776601683767E-6</c:v>
                </c:pt>
                <c:pt idx="6">
                  <c:v>9.9999999999999995E-7</c:v>
                </c:pt>
                <c:pt idx="7">
                  <c:v>3.1622776601683734E-7</c:v>
                </c:pt>
                <c:pt idx="8">
                  <c:v>9.9999999999999995E-8</c:v>
                </c:pt>
              </c:numCache>
            </c:numRef>
          </c:xVal>
          <c:yVal>
            <c:numRef>
              <c:f>Sheet1!$E$26:$E$34</c:f>
              <c:numCache>
                <c:formatCode>0.0</c:formatCode>
                <c:ptCount val="9"/>
                <c:pt idx="0">
                  <c:v>-33.357142857142861</c:v>
                </c:pt>
                <c:pt idx="1">
                  <c:v>-8.9367059291727795</c:v>
                </c:pt>
                <c:pt idx="2">
                  <c:v>-1.2142857142857144</c:v>
                </c:pt>
                <c:pt idx="3">
                  <c:v>1.2277579785112946</c:v>
                </c:pt>
                <c:pt idx="4">
                  <c:v>2</c:v>
                </c:pt>
                <c:pt idx="5">
                  <c:v>2.2442043692797009</c:v>
                </c:pt>
                <c:pt idx="6">
                  <c:v>2.3214285714285716</c:v>
                </c:pt>
                <c:pt idx="7">
                  <c:v>2.3458490083565415</c:v>
                </c:pt>
                <c:pt idx="8">
                  <c:v>2.3535714285714286</c:v>
                </c:pt>
              </c:numCache>
            </c:numRef>
          </c:yVal>
          <c:smooth val="1"/>
        </c:ser>
        <c:ser>
          <c:idx val="3"/>
          <c:order val="4"/>
          <c:tx>
            <c:v>RTC Min</c:v>
          </c:tx>
          <c:xVal>
            <c:numRef>
              <c:f>Sheet1!$J$19:$J$20</c:f>
              <c:numCache>
                <c:formatCode>0.00E+00</c:formatCode>
                <c:ptCount val="2"/>
                <c:pt idx="0">
                  <c:v>9.9999999999999995E-8</c:v>
                </c:pt>
                <c:pt idx="1">
                  <c:v>1E-3</c:v>
                </c:pt>
              </c:numCache>
            </c:numRef>
          </c:xVal>
          <c:yVal>
            <c:numRef>
              <c:f>Sheet1!$K$19:$K$20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71424"/>
        <c:axId val="192473344"/>
      </c:scatterChart>
      <c:valAx>
        <c:axId val="192471424"/>
        <c:scaling>
          <c:logBase val="10"/>
          <c:orientation val="minMax"/>
          <c:max val="1.0000000000000003E-4"/>
          <c:min val="1.0000000000000004E-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to RTC VBat (Amps)</a:t>
                </a:r>
              </a:p>
            </c:rich>
          </c:tx>
          <c:layout/>
          <c:overlay val="0"/>
        </c:title>
        <c:numFmt formatCode="0.0E+00" sourceLinked="0"/>
        <c:majorTickMark val="out"/>
        <c:minorTickMark val="none"/>
        <c:tickLblPos val="nextTo"/>
        <c:crossAx val="192473344"/>
        <c:crosses val="autoZero"/>
        <c:crossBetween val="midCat"/>
      </c:valAx>
      <c:valAx>
        <c:axId val="192473344"/>
        <c:scaling>
          <c:orientation val="minMax"/>
          <c:max val="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at Vbat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47142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9525</xdr:rowOff>
    </xdr:from>
    <xdr:to>
      <xdr:col>16</xdr:col>
      <xdr:colOff>309562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abSelected="1" workbookViewId="0">
      <selection activeCell="T10" sqref="T10"/>
    </sheetView>
  </sheetViews>
  <sheetFormatPr defaultRowHeight="15" x14ac:dyDescent="0.25"/>
  <cols>
    <col min="2" max="2" width="9.140625" hidden="1" customWidth="1"/>
    <col min="4" max="4" width="10" bestFit="1" customWidth="1"/>
    <col min="6" max="6" width="8.42578125" bestFit="1" customWidth="1"/>
    <col min="7" max="7" width="11.28515625" customWidth="1"/>
    <col min="8" max="8" width="12.5703125" bestFit="1" customWidth="1"/>
    <col min="9" max="9" width="2" customWidth="1"/>
  </cols>
  <sheetData>
    <row r="2" spans="2:8" x14ac:dyDescent="0.25">
      <c r="C2" s="4" t="s">
        <v>0</v>
      </c>
      <c r="D2">
        <v>50000</v>
      </c>
      <c r="E2" t="s">
        <v>3</v>
      </c>
      <c r="F2" s="4" t="s">
        <v>1</v>
      </c>
      <c r="G2">
        <v>125000</v>
      </c>
      <c r="H2" t="s">
        <v>3</v>
      </c>
    </row>
    <row r="4" spans="2:8" x14ac:dyDescent="0.25">
      <c r="C4" s="5" t="s">
        <v>14</v>
      </c>
      <c r="D4" s="5"/>
      <c r="E4" s="5"/>
      <c r="F4" s="5"/>
      <c r="G4" s="5"/>
      <c r="H4" s="5"/>
    </row>
    <row r="5" spans="2:8" s="8" customFormat="1" ht="30" x14ac:dyDescent="0.25">
      <c r="B5" s="8">
        <v>-3</v>
      </c>
      <c r="C5" s="9" t="s">
        <v>7</v>
      </c>
      <c r="D5" s="9" t="s">
        <v>6</v>
      </c>
      <c r="E5" s="9" t="s">
        <v>16</v>
      </c>
      <c r="F5" s="9" t="s">
        <v>5</v>
      </c>
      <c r="G5" s="9" t="s">
        <v>4</v>
      </c>
      <c r="H5" s="9" t="s">
        <v>15</v>
      </c>
    </row>
    <row r="6" spans="2:8" x14ac:dyDescent="0.25">
      <c r="B6">
        <f>B5-0.5</f>
        <v>-3.5</v>
      </c>
      <c r="C6">
        <v>5</v>
      </c>
      <c r="D6" s="1">
        <f t="shared" ref="D6:D14" si="0">10^B5</f>
        <v>1E-3</v>
      </c>
      <c r="E6" s="2">
        <f t="shared" ref="E6:E14" si="1">(C6-D6*$D$2)/(1+$D$2/$G$2)</f>
        <v>-32.142857142857146</v>
      </c>
      <c r="F6" s="3">
        <f t="shared" ref="F6:F14" si="2">E6/($D$2+$G$2)</f>
        <v>-1.8367346938775512E-4</v>
      </c>
      <c r="G6" s="1">
        <f t="shared" ref="G6:G14" si="3">D6+F6</f>
        <v>8.1632653061224493E-4</v>
      </c>
      <c r="H6" s="7" t="str">
        <f t="shared" ref="H6:H14" si="4">IF(E6&lt;$K$19,"Vbat too low","")</f>
        <v>Vbat too low</v>
      </c>
    </row>
    <row r="7" spans="2:8" x14ac:dyDescent="0.25">
      <c r="B7">
        <f t="shared" ref="B7:B11" si="5">B6-0.5</f>
        <v>-4</v>
      </c>
      <c r="C7">
        <f>C6</f>
        <v>5</v>
      </c>
      <c r="D7" s="1">
        <f t="shared" si="0"/>
        <v>3.1622776601683783E-4</v>
      </c>
      <c r="E7" s="2">
        <f t="shared" si="1"/>
        <v>-7.7224202148870651</v>
      </c>
      <c r="F7" s="3">
        <f t="shared" si="2"/>
        <v>-4.4128115513640369E-5</v>
      </c>
      <c r="G7" s="1">
        <f t="shared" si="3"/>
        <v>2.7209965050319746E-4</v>
      </c>
      <c r="H7" s="7" t="str">
        <f t="shared" si="4"/>
        <v>Vbat too low</v>
      </c>
    </row>
    <row r="8" spans="2:8" x14ac:dyDescent="0.25">
      <c r="B8">
        <f t="shared" si="5"/>
        <v>-4.5</v>
      </c>
      <c r="C8">
        <f t="shared" ref="C8:C14" si="6">C7</f>
        <v>5</v>
      </c>
      <c r="D8" s="1">
        <f t="shared" si="0"/>
        <v>1E-4</v>
      </c>
      <c r="E8" s="2">
        <f t="shared" si="1"/>
        <v>0</v>
      </c>
      <c r="F8" s="3">
        <f t="shared" si="2"/>
        <v>0</v>
      </c>
      <c r="G8" s="1">
        <f t="shared" si="3"/>
        <v>1E-4</v>
      </c>
      <c r="H8" s="7" t="str">
        <f t="shared" si="4"/>
        <v>Vbat too low</v>
      </c>
    </row>
    <row r="9" spans="2:8" x14ac:dyDescent="0.25">
      <c r="B9">
        <f t="shared" si="5"/>
        <v>-5</v>
      </c>
      <c r="C9">
        <f t="shared" si="6"/>
        <v>5</v>
      </c>
      <c r="D9" s="1">
        <f t="shared" si="0"/>
        <v>3.1622776601683748E-5</v>
      </c>
      <c r="E9" s="2">
        <f t="shared" si="1"/>
        <v>2.4420436927970091</v>
      </c>
      <c r="F9" s="3">
        <f t="shared" si="2"/>
        <v>1.395453538741148E-5</v>
      </c>
      <c r="G9" s="1">
        <f t="shared" si="3"/>
        <v>4.5577311989095231E-5</v>
      </c>
      <c r="H9" s="7" t="str">
        <f t="shared" si="4"/>
        <v/>
      </c>
    </row>
    <row r="10" spans="2:8" x14ac:dyDescent="0.25">
      <c r="B10">
        <f t="shared" si="5"/>
        <v>-5.5</v>
      </c>
      <c r="C10">
        <f t="shared" si="6"/>
        <v>5</v>
      </c>
      <c r="D10" s="1">
        <f t="shared" si="0"/>
        <v>1.0000000000000001E-5</v>
      </c>
      <c r="E10" s="2">
        <f t="shared" si="1"/>
        <v>3.2142857142857144</v>
      </c>
      <c r="F10" s="3">
        <f t="shared" si="2"/>
        <v>1.8367346938775511E-5</v>
      </c>
      <c r="G10" s="1">
        <f t="shared" si="3"/>
        <v>2.8367346938775514E-5</v>
      </c>
      <c r="H10" s="7" t="str">
        <f t="shared" si="4"/>
        <v/>
      </c>
    </row>
    <row r="11" spans="2:8" x14ac:dyDescent="0.25">
      <c r="B11">
        <f t="shared" si="5"/>
        <v>-6</v>
      </c>
      <c r="C11">
        <f t="shared" si="6"/>
        <v>5</v>
      </c>
      <c r="D11" s="1">
        <f t="shared" si="0"/>
        <v>3.1622776601683767E-6</v>
      </c>
      <c r="E11" s="2">
        <f t="shared" si="1"/>
        <v>3.4584900835654153</v>
      </c>
      <c r="F11" s="3">
        <f t="shared" si="2"/>
        <v>1.976280047751666E-5</v>
      </c>
      <c r="G11" s="1">
        <f t="shared" si="3"/>
        <v>2.2925078137685038E-5</v>
      </c>
      <c r="H11" s="7" t="str">
        <f t="shared" si="4"/>
        <v/>
      </c>
    </row>
    <row r="12" spans="2:8" x14ac:dyDescent="0.25">
      <c r="B12">
        <v>-6.5</v>
      </c>
      <c r="C12">
        <f t="shared" si="6"/>
        <v>5</v>
      </c>
      <c r="D12" s="1">
        <f t="shared" si="0"/>
        <v>9.9999999999999995E-7</v>
      </c>
      <c r="E12" s="2">
        <f t="shared" si="1"/>
        <v>3.535714285714286</v>
      </c>
      <c r="F12" s="3">
        <f t="shared" si="2"/>
        <v>2.0204081632653062E-5</v>
      </c>
      <c r="G12" s="1">
        <f t="shared" si="3"/>
        <v>2.1204081632653063E-5</v>
      </c>
      <c r="H12" s="7" t="str">
        <f t="shared" si="4"/>
        <v/>
      </c>
    </row>
    <row r="13" spans="2:8" x14ac:dyDescent="0.25">
      <c r="B13">
        <v>-7</v>
      </c>
      <c r="C13">
        <f t="shared" si="6"/>
        <v>5</v>
      </c>
      <c r="D13" s="1">
        <f t="shared" si="0"/>
        <v>3.1622776601683734E-7</v>
      </c>
      <c r="E13" s="2">
        <f t="shared" si="1"/>
        <v>3.5601347226422564</v>
      </c>
      <c r="F13" s="3">
        <f t="shared" si="2"/>
        <v>2.0343626986527179E-5</v>
      </c>
      <c r="G13" s="1">
        <f t="shared" si="3"/>
        <v>2.0659854752544016E-5</v>
      </c>
      <c r="H13" s="7" t="str">
        <f t="shared" si="4"/>
        <v/>
      </c>
    </row>
    <row r="14" spans="2:8" x14ac:dyDescent="0.25">
      <c r="C14">
        <f t="shared" si="6"/>
        <v>5</v>
      </c>
      <c r="D14" s="1">
        <f t="shared" si="0"/>
        <v>9.9999999999999995E-8</v>
      </c>
      <c r="E14" s="2">
        <f t="shared" si="1"/>
        <v>3.5678571428571431</v>
      </c>
      <c r="F14" s="3">
        <f t="shared" si="2"/>
        <v>2.0387755102040817E-5</v>
      </c>
      <c r="G14" s="1">
        <f t="shared" si="3"/>
        <v>2.0487755102040817E-5</v>
      </c>
      <c r="H14" s="7" t="str">
        <f t="shared" si="4"/>
        <v/>
      </c>
    </row>
    <row r="15" spans="2:8" x14ac:dyDescent="0.25">
      <c r="B15">
        <f t="shared" ref="B15:B23" si="7">B5</f>
        <v>-3</v>
      </c>
    </row>
    <row r="16" spans="2:8" x14ac:dyDescent="0.25">
      <c r="B16">
        <f t="shared" si="7"/>
        <v>-3.5</v>
      </c>
      <c r="C16">
        <v>4.2</v>
      </c>
      <c r="D16" s="1">
        <f t="shared" ref="D16:D24" si="8">10^B15</f>
        <v>1E-3</v>
      </c>
      <c r="E16" s="2">
        <f t="shared" ref="E16:E24" si="9">(C16-D16*$D$2)/(1+$D$2/$G$2)</f>
        <v>-32.714285714285715</v>
      </c>
      <c r="F16" s="3">
        <f t="shared" ref="F16:F24" si="10">E16/($D$2+$G$2)</f>
        <v>-1.8693877551020409E-4</v>
      </c>
      <c r="G16" s="1">
        <f t="shared" ref="G16:G24" si="11">D16+F16</f>
        <v>8.1306122448979591E-4</v>
      </c>
      <c r="H16" s="7" t="str">
        <f t="shared" ref="H16:H24" si="12">IF(E16&lt;$K$19,"Vbat too low","")</f>
        <v>Vbat too low</v>
      </c>
    </row>
    <row r="17" spans="2:15" x14ac:dyDescent="0.25">
      <c r="B17">
        <f t="shared" si="7"/>
        <v>-4</v>
      </c>
      <c r="C17">
        <v>4.2</v>
      </c>
      <c r="D17" s="1">
        <f t="shared" si="8"/>
        <v>3.1622776601683783E-4</v>
      </c>
      <c r="E17" s="2">
        <f t="shared" si="9"/>
        <v>-8.2938487863156372</v>
      </c>
      <c r="F17" s="3">
        <f t="shared" si="10"/>
        <v>-4.7393421636089356E-5</v>
      </c>
      <c r="G17" s="1">
        <f t="shared" si="11"/>
        <v>2.688343443807485E-4</v>
      </c>
      <c r="H17" s="7" t="str">
        <f t="shared" si="12"/>
        <v>Vbat too low</v>
      </c>
      <c r="J17" s="5" t="s">
        <v>8</v>
      </c>
      <c r="K17" s="6"/>
      <c r="L17" s="6"/>
      <c r="M17" s="6"/>
      <c r="N17" s="6"/>
      <c r="O17" s="6"/>
    </row>
    <row r="18" spans="2:15" x14ac:dyDescent="0.25">
      <c r="B18">
        <f t="shared" si="7"/>
        <v>-4.5</v>
      </c>
      <c r="C18">
        <v>4.2</v>
      </c>
      <c r="D18" s="1">
        <f t="shared" si="8"/>
        <v>1E-4</v>
      </c>
      <c r="E18" s="2">
        <f t="shared" si="9"/>
        <v>-0.57142857142857129</v>
      </c>
      <c r="F18" s="3">
        <f t="shared" si="10"/>
        <v>-3.2653061224489786E-6</v>
      </c>
      <c r="G18" s="1">
        <f t="shared" si="11"/>
        <v>9.6734693877551024E-5</v>
      </c>
      <c r="H18" s="7" t="str">
        <f t="shared" si="12"/>
        <v>Vbat too low</v>
      </c>
      <c r="K18" t="s">
        <v>10</v>
      </c>
      <c r="L18" t="s">
        <v>11</v>
      </c>
    </row>
    <row r="19" spans="2:15" x14ac:dyDescent="0.25">
      <c r="B19">
        <f t="shared" si="7"/>
        <v>-5</v>
      </c>
      <c r="C19">
        <v>4.2</v>
      </c>
      <c r="D19" s="1">
        <f t="shared" si="8"/>
        <v>3.1622776601683748E-5</v>
      </c>
      <c r="E19" s="2">
        <f t="shared" si="9"/>
        <v>1.8706151213684379</v>
      </c>
      <c r="F19" s="3">
        <f t="shared" si="10"/>
        <v>1.0689229264962503E-5</v>
      </c>
      <c r="G19" s="1">
        <f t="shared" si="11"/>
        <v>4.231200586664625E-5</v>
      </c>
      <c r="H19" s="7" t="str">
        <f t="shared" si="12"/>
        <v/>
      </c>
      <c r="J19" s="1">
        <f>MIN(D26:D36)</f>
        <v>9.9999999999999995E-8</v>
      </c>
      <c r="K19">
        <v>1.71</v>
      </c>
      <c r="L19">
        <v>3.6</v>
      </c>
    </row>
    <row r="20" spans="2:15" x14ac:dyDescent="0.25">
      <c r="B20">
        <f t="shared" si="7"/>
        <v>-5.5</v>
      </c>
      <c r="C20">
        <v>4.2</v>
      </c>
      <c r="D20" s="1">
        <f t="shared" si="8"/>
        <v>1.0000000000000001E-5</v>
      </c>
      <c r="E20" s="2">
        <f t="shared" si="9"/>
        <v>2.6428571428571432</v>
      </c>
      <c r="F20" s="3">
        <f t="shared" si="10"/>
        <v>1.5102040816326532E-5</v>
      </c>
      <c r="G20" s="1">
        <f t="shared" si="11"/>
        <v>2.5102040816326533E-5</v>
      </c>
      <c r="H20" s="7" t="str">
        <f t="shared" si="12"/>
        <v/>
      </c>
      <c r="J20" s="1">
        <f>MAX(D26:D36)</f>
        <v>1E-3</v>
      </c>
      <c r="K20">
        <v>1.71</v>
      </c>
      <c r="L20">
        <v>3.6</v>
      </c>
    </row>
    <row r="21" spans="2:15" x14ac:dyDescent="0.25">
      <c r="B21">
        <f t="shared" si="7"/>
        <v>-6</v>
      </c>
      <c r="C21">
        <v>4.2</v>
      </c>
      <c r="D21" s="1">
        <f t="shared" si="8"/>
        <v>3.1622776601683767E-6</v>
      </c>
      <c r="E21" s="2">
        <f t="shared" si="9"/>
        <v>2.8870615121368441</v>
      </c>
      <c r="F21" s="3">
        <f t="shared" si="10"/>
        <v>1.649749435506768E-5</v>
      </c>
      <c r="G21" s="1">
        <f t="shared" si="11"/>
        <v>1.9659772015236057E-5</v>
      </c>
      <c r="H21" s="7" t="str">
        <f t="shared" si="12"/>
        <v/>
      </c>
    </row>
    <row r="22" spans="2:15" x14ac:dyDescent="0.25">
      <c r="B22">
        <f t="shared" si="7"/>
        <v>-6.5</v>
      </c>
      <c r="C22">
        <v>4.2</v>
      </c>
      <c r="D22" s="1">
        <f t="shared" si="8"/>
        <v>9.9999999999999995E-7</v>
      </c>
      <c r="E22" s="2">
        <f t="shared" si="9"/>
        <v>2.9642857142857149</v>
      </c>
      <c r="F22" s="3">
        <f t="shared" si="10"/>
        <v>1.6938775510204085E-5</v>
      </c>
      <c r="G22" s="1">
        <f t="shared" si="11"/>
        <v>1.7938775510204085E-5</v>
      </c>
      <c r="H22" s="7" t="str">
        <f t="shared" si="12"/>
        <v/>
      </c>
      <c r="J22" s="5" t="s">
        <v>13</v>
      </c>
      <c r="K22" s="6"/>
      <c r="L22" s="6"/>
      <c r="M22" s="6"/>
      <c r="N22" s="6"/>
      <c r="O22" s="6"/>
    </row>
    <row r="23" spans="2:15" x14ac:dyDescent="0.25">
      <c r="B23">
        <f t="shared" si="7"/>
        <v>-7</v>
      </c>
      <c r="C23">
        <v>4.2</v>
      </c>
      <c r="D23" s="1">
        <f t="shared" si="8"/>
        <v>3.1622776601683734E-7</v>
      </c>
      <c r="E23" s="2">
        <f t="shared" si="9"/>
        <v>2.9887061512136848</v>
      </c>
      <c r="F23" s="3">
        <f t="shared" si="10"/>
        <v>1.7078320864078198E-5</v>
      </c>
      <c r="G23" s="1">
        <f t="shared" si="11"/>
        <v>1.7394548630095035E-5</v>
      </c>
      <c r="H23" s="7" t="str">
        <f t="shared" si="12"/>
        <v/>
      </c>
      <c r="J23" t="str">
        <f>C5</f>
        <v>V LiPo (V)</v>
      </c>
      <c r="K23" t="str">
        <f>D5</f>
        <v>I Vbat (Amps)</v>
      </c>
      <c r="L23" t="str">
        <f>E5</f>
        <v>Vbat
(V)</v>
      </c>
      <c r="M23" t="str">
        <f>F5</f>
        <v>I Bias (Amps)</v>
      </c>
      <c r="N23" t="str">
        <f>G5</f>
        <v>Total Draw (Amps)</v>
      </c>
    </row>
    <row r="24" spans="2:15" x14ac:dyDescent="0.25">
      <c r="C24">
        <v>4.2</v>
      </c>
      <c r="D24" s="1">
        <f t="shared" si="8"/>
        <v>9.9999999999999995E-8</v>
      </c>
      <c r="E24" s="2">
        <f t="shared" si="9"/>
        <v>2.9964285714285719</v>
      </c>
      <c r="F24" s="3">
        <f t="shared" si="10"/>
        <v>1.712244897959184E-5</v>
      </c>
      <c r="G24" s="1">
        <f t="shared" si="11"/>
        <v>1.7222448979591839E-5</v>
      </c>
      <c r="H24" s="7" t="str">
        <f t="shared" si="12"/>
        <v/>
      </c>
      <c r="J24">
        <v>5</v>
      </c>
      <c r="K24">
        <v>0</v>
      </c>
      <c r="L24" s="2">
        <f>(J24-K24*$D$2)/(1+$D$2/$G$2)</f>
        <v>3.5714285714285716</v>
      </c>
      <c r="M24" s="3">
        <f>L24/($D$2+$G$2)</f>
        <v>2.0408163265306123E-5</v>
      </c>
      <c r="N24" s="1">
        <f>K24+M24</f>
        <v>2.0408163265306123E-5</v>
      </c>
      <c r="O24" t="s">
        <v>9</v>
      </c>
    </row>
    <row r="25" spans="2:15" x14ac:dyDescent="0.25">
      <c r="B25">
        <f t="shared" ref="B25:B33" si="13">B15</f>
        <v>-3</v>
      </c>
      <c r="D25" s="1"/>
      <c r="E25" s="2"/>
      <c r="F25" s="3"/>
      <c r="G25" s="1"/>
      <c r="J25">
        <v>4.2</v>
      </c>
      <c r="K25">
        <v>0</v>
      </c>
      <c r="L25" s="2">
        <f>(J25-K25*$D$2)/(1+$D$2/$G$2)</f>
        <v>3.0000000000000004</v>
      </c>
      <c r="M25" s="3">
        <f>L25/($D$2+$G$2)</f>
        <v>1.7142857142857145E-5</v>
      </c>
      <c r="N25" s="1">
        <f>K25+M25</f>
        <v>1.7142857142857145E-5</v>
      </c>
      <c r="O25" t="s">
        <v>9</v>
      </c>
    </row>
    <row r="26" spans="2:15" x14ac:dyDescent="0.25">
      <c r="B26">
        <f t="shared" si="13"/>
        <v>-3.5</v>
      </c>
      <c r="C26">
        <v>3.3</v>
      </c>
      <c r="D26" s="1">
        <f t="shared" ref="D26:D34" si="14">10^B25</f>
        <v>1E-3</v>
      </c>
      <c r="E26" s="2">
        <f t="shared" ref="E26:E34" si="15">(C26-D26*$D$2)/(1+$D$2/$G$2)</f>
        <v>-33.357142857142861</v>
      </c>
      <c r="F26" s="3">
        <f t="shared" ref="F26:F34" si="16">E26/($D$2+$G$2)</f>
        <v>-1.906122448979592E-4</v>
      </c>
      <c r="G26" s="1">
        <f t="shared" ref="G26:G34" si="17">D26+F26</f>
        <v>8.0938775510204085E-4</v>
      </c>
      <c r="H26" s="7" t="str">
        <f t="shared" ref="H26:H34" si="18">IF(E26&lt;$K$19,"Vbat too low","")</f>
        <v>Vbat too low</v>
      </c>
      <c r="J26">
        <v>3.3</v>
      </c>
      <c r="K26">
        <v>0</v>
      </c>
      <c r="L26" s="2">
        <f>(J26-K26*$D$2)/(1+$D$2/$G$2)</f>
        <v>2.3571428571428572</v>
      </c>
      <c r="M26" s="3">
        <f>L26/($D$2+$G$2)</f>
        <v>1.3469387755102042E-5</v>
      </c>
      <c r="N26" s="1">
        <f>K26+M26</f>
        <v>1.3469387755102042E-5</v>
      </c>
      <c r="O26" t="s">
        <v>9</v>
      </c>
    </row>
    <row r="27" spans="2:15" x14ac:dyDescent="0.25">
      <c r="B27">
        <f t="shared" si="13"/>
        <v>-4</v>
      </c>
      <c r="C27">
        <v>3.3</v>
      </c>
      <c r="D27" s="1">
        <f t="shared" si="14"/>
        <v>3.1622776601683783E-4</v>
      </c>
      <c r="E27" s="2">
        <f t="shared" si="15"/>
        <v>-8.9367059291727795</v>
      </c>
      <c r="F27" s="3">
        <f t="shared" si="16"/>
        <v>-5.1066891023844451E-5</v>
      </c>
      <c r="G27" s="1">
        <f t="shared" si="17"/>
        <v>2.6516087499299339E-4</v>
      </c>
      <c r="H27" s="7" t="str">
        <f t="shared" si="18"/>
        <v>Vbat too low</v>
      </c>
    </row>
    <row r="28" spans="2:15" x14ac:dyDescent="0.25">
      <c r="B28">
        <f t="shared" si="13"/>
        <v>-4.5</v>
      </c>
      <c r="C28">
        <v>3.3</v>
      </c>
      <c r="D28" s="1">
        <f t="shared" si="14"/>
        <v>1E-4</v>
      </c>
      <c r="E28" s="2">
        <f t="shared" si="15"/>
        <v>-1.2142857142857144</v>
      </c>
      <c r="F28" s="3">
        <f t="shared" si="16"/>
        <v>-6.9387755102040823E-6</v>
      </c>
      <c r="G28" s="1">
        <f t="shared" si="17"/>
        <v>9.3061224489795916E-5</v>
      </c>
      <c r="H28" s="7" t="str">
        <f t="shared" si="18"/>
        <v>Vbat too low</v>
      </c>
      <c r="J28" s="5" t="s">
        <v>12</v>
      </c>
      <c r="K28" s="6"/>
      <c r="L28" s="6"/>
      <c r="M28" s="6"/>
      <c r="N28" s="6"/>
      <c r="O28" s="6"/>
    </row>
    <row r="29" spans="2:15" x14ac:dyDescent="0.25">
      <c r="B29">
        <f t="shared" si="13"/>
        <v>-5</v>
      </c>
      <c r="C29">
        <v>3.3</v>
      </c>
      <c r="D29" s="1">
        <f t="shared" si="14"/>
        <v>3.1622776601683748E-5</v>
      </c>
      <c r="E29" s="2">
        <f t="shared" si="15"/>
        <v>1.2277579785112946</v>
      </c>
      <c r="F29" s="3">
        <f t="shared" si="16"/>
        <v>7.0157598772073976E-6</v>
      </c>
      <c r="G29" s="1">
        <f t="shared" si="17"/>
        <v>3.8638536478891142E-5</v>
      </c>
      <c r="H29" s="7" t="str">
        <f t="shared" si="18"/>
        <v>Vbat too low</v>
      </c>
      <c r="J29" t="s">
        <v>2</v>
      </c>
      <c r="K29">
        <v>1.71</v>
      </c>
    </row>
    <row r="30" spans="2:15" x14ac:dyDescent="0.25">
      <c r="B30">
        <f t="shared" si="13"/>
        <v>-5.5</v>
      </c>
      <c r="C30">
        <v>3.3</v>
      </c>
      <c r="D30" s="1">
        <f t="shared" si="14"/>
        <v>1.0000000000000001E-5</v>
      </c>
      <c r="E30" s="2">
        <f t="shared" si="15"/>
        <v>2</v>
      </c>
      <c r="F30" s="3">
        <f t="shared" si="16"/>
        <v>1.1428571428571429E-5</v>
      </c>
      <c r="G30" s="1">
        <f t="shared" si="17"/>
        <v>2.1428571428571432E-5</v>
      </c>
      <c r="H30" s="7" t="str">
        <f t="shared" si="18"/>
        <v/>
      </c>
      <c r="J30" t="str">
        <f>C5</f>
        <v>V LiPo (V)</v>
      </c>
      <c r="K30" t="str">
        <f>D5</f>
        <v>I Vbat (Amps)</v>
      </c>
      <c r="L30" t="str">
        <f>E5</f>
        <v>Vbat
(V)</v>
      </c>
      <c r="M30" t="str">
        <f>F5</f>
        <v>I Bias (Amps)</v>
      </c>
      <c r="N30" t="str">
        <f>G5</f>
        <v>Total Draw (Amps)</v>
      </c>
    </row>
    <row r="31" spans="2:15" x14ac:dyDescent="0.25">
      <c r="B31">
        <f t="shared" si="13"/>
        <v>-6</v>
      </c>
      <c r="C31">
        <v>3.3</v>
      </c>
      <c r="D31" s="1">
        <f t="shared" si="14"/>
        <v>3.1622776601683767E-6</v>
      </c>
      <c r="E31" s="2">
        <f t="shared" si="15"/>
        <v>2.2442043692797009</v>
      </c>
      <c r="F31" s="3">
        <f t="shared" si="16"/>
        <v>1.2824024967312576E-5</v>
      </c>
      <c r="G31" s="1">
        <f t="shared" si="17"/>
        <v>1.5986302627480952E-5</v>
      </c>
      <c r="H31" s="7" t="str">
        <f t="shared" si="18"/>
        <v/>
      </c>
      <c r="J31">
        <v>5</v>
      </c>
      <c r="K31" s="1">
        <f>(J31-$K$29*(1+$D$2/$G$2))/$D$2</f>
        <v>5.2120000000000009E-5</v>
      </c>
      <c r="L31">
        <f>$K$29</f>
        <v>1.71</v>
      </c>
      <c r="M31" s="3">
        <f>L31/($D$2+$G$2)</f>
        <v>9.7714285714285713E-6</v>
      </c>
      <c r="N31" s="1">
        <f>K31+M31</f>
        <v>6.1891428571428584E-5</v>
      </c>
    </row>
    <row r="32" spans="2:15" x14ac:dyDescent="0.25">
      <c r="B32">
        <f t="shared" si="13"/>
        <v>-6.5</v>
      </c>
      <c r="C32">
        <v>3.3</v>
      </c>
      <c r="D32" s="1">
        <f t="shared" si="14"/>
        <v>9.9999999999999995E-7</v>
      </c>
      <c r="E32" s="2">
        <f t="shared" si="15"/>
        <v>2.3214285714285716</v>
      </c>
      <c r="F32" s="3">
        <f t="shared" si="16"/>
        <v>1.3265306122448982E-5</v>
      </c>
      <c r="G32" s="1">
        <f t="shared" si="17"/>
        <v>1.4265306122448982E-5</v>
      </c>
      <c r="H32" s="7" t="str">
        <f t="shared" si="18"/>
        <v/>
      </c>
      <c r="J32">
        <v>4.2</v>
      </c>
      <c r="K32" s="1">
        <f>(J32-$K$29*(1+$D$2/$G$2))/$D$2</f>
        <v>3.6120000000000007E-5</v>
      </c>
      <c r="L32">
        <f>$K$29</f>
        <v>1.71</v>
      </c>
      <c r="M32" s="3">
        <f>L32/($D$2+$G$2)</f>
        <v>9.7714285714285713E-6</v>
      </c>
      <c r="N32" s="1">
        <f>K32+M32</f>
        <v>4.5891428571428574E-5</v>
      </c>
    </row>
    <row r="33" spans="2:14" x14ac:dyDescent="0.25">
      <c r="B33">
        <f t="shared" si="13"/>
        <v>-7</v>
      </c>
      <c r="C33">
        <v>3.3</v>
      </c>
      <c r="D33" s="1">
        <f t="shared" si="14"/>
        <v>3.1622776601683734E-7</v>
      </c>
      <c r="E33" s="2">
        <f t="shared" si="15"/>
        <v>2.3458490083565415</v>
      </c>
      <c r="F33" s="3">
        <f t="shared" si="16"/>
        <v>1.3404851476323095E-5</v>
      </c>
      <c r="G33" s="1">
        <f t="shared" si="17"/>
        <v>1.3721079242339932E-5</v>
      </c>
      <c r="H33" s="7" t="str">
        <f t="shared" si="18"/>
        <v/>
      </c>
      <c r="J33">
        <v>3.3</v>
      </c>
      <c r="K33" s="1">
        <f>(J33-$K$29*(1+$D$2/$G$2))/$D$2</f>
        <v>1.8120000000000003E-5</v>
      </c>
      <c r="L33">
        <f>$K$29</f>
        <v>1.71</v>
      </c>
      <c r="M33" s="3">
        <f>L33/($D$2+$G$2)</f>
        <v>9.7714285714285713E-6</v>
      </c>
      <c r="N33" s="1">
        <f>K33+M33</f>
        <v>2.7891428571428574E-5</v>
      </c>
    </row>
    <row r="34" spans="2:14" x14ac:dyDescent="0.25">
      <c r="C34">
        <v>3.3</v>
      </c>
      <c r="D34" s="1">
        <f t="shared" si="14"/>
        <v>9.9999999999999995E-8</v>
      </c>
      <c r="E34" s="2">
        <f t="shared" si="15"/>
        <v>2.3535714285714286</v>
      </c>
      <c r="F34" s="3">
        <f t="shared" si="16"/>
        <v>1.3448979591836735E-5</v>
      </c>
      <c r="G34" s="1">
        <f t="shared" si="17"/>
        <v>1.3548979591836736E-5</v>
      </c>
      <c r="H34" s="7" t="str">
        <f t="shared" si="18"/>
        <v/>
      </c>
    </row>
    <row r="35" spans="2:14" x14ac:dyDescent="0.25">
      <c r="D35" s="1"/>
      <c r="E35" s="2"/>
      <c r="F35" s="3"/>
      <c r="G35" s="1"/>
    </row>
    <row r="36" spans="2:14" x14ac:dyDescent="0.25">
      <c r="D36" s="1"/>
      <c r="E36" s="2"/>
      <c r="F36" s="3"/>
      <c r="G3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Creare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 Audette</dc:creator>
  <cp:lastModifiedBy>Chip Audette</cp:lastModifiedBy>
  <dcterms:created xsi:type="dcterms:W3CDTF">2017-12-15T16:51:02Z</dcterms:created>
  <dcterms:modified xsi:type="dcterms:W3CDTF">2017-12-19T14:13:53Z</dcterms:modified>
</cp:coreProperties>
</file>