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454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8" i="1" l="1"/>
  <c r="P38" i="1"/>
  <c r="N38" i="1"/>
  <c r="N39" i="1"/>
  <c r="O39" i="1"/>
  <c r="P39" i="1"/>
  <c r="N40" i="1"/>
  <c r="O40" i="1"/>
  <c r="P40" i="1"/>
  <c r="N41" i="1"/>
  <c r="O41" i="1"/>
  <c r="P41" i="1"/>
  <c r="N42" i="1"/>
  <c r="O42" i="1"/>
  <c r="P42" i="1"/>
  <c r="M38" i="1"/>
  <c r="M39" i="1"/>
  <c r="M40" i="1"/>
  <c r="M41" i="1"/>
  <c r="M42" i="1"/>
  <c r="M37" i="1"/>
  <c r="O31" i="1"/>
  <c r="P31" i="1"/>
  <c r="O32" i="1"/>
  <c r="P32" i="1"/>
  <c r="O33" i="1"/>
  <c r="P33" i="1"/>
  <c r="O34" i="1"/>
  <c r="P34" i="1"/>
  <c r="O35" i="1"/>
  <c r="P35" i="1"/>
  <c r="N32" i="1"/>
  <c r="N33" i="1"/>
  <c r="N34" i="1"/>
  <c r="N35" i="1"/>
  <c r="N31" i="1"/>
  <c r="P28" i="1"/>
  <c r="O28" i="1"/>
  <c r="O29" i="1"/>
  <c r="P29" i="1"/>
  <c r="N29" i="1"/>
  <c r="M29" i="1"/>
  <c r="N28" i="1"/>
  <c r="M31" i="1"/>
  <c r="M32" i="1"/>
  <c r="M33" i="1"/>
  <c r="M34" i="1"/>
  <c r="M35" i="1"/>
  <c r="M30" i="1"/>
  <c r="N22" i="1"/>
  <c r="P22" i="1"/>
  <c r="O23" i="1"/>
  <c r="O22" i="1"/>
  <c r="M24" i="1"/>
  <c r="M25" i="1" s="1"/>
  <c r="M23" i="1"/>
  <c r="N23" i="1" s="1"/>
  <c r="H20" i="1"/>
  <c r="F19" i="1"/>
  <c r="H12" i="1"/>
  <c r="H13" i="1"/>
  <c r="H15" i="1"/>
  <c r="H14" i="1"/>
  <c r="F7" i="1"/>
  <c r="H11" i="1"/>
  <c r="H10" i="1"/>
  <c r="H9" i="1"/>
  <c r="H22" i="1"/>
  <c r="F8" i="1"/>
  <c r="H17" i="1"/>
  <c r="H16" i="1"/>
  <c r="F5" i="1"/>
  <c r="F6" i="1"/>
  <c r="F4" i="1"/>
  <c r="F2" i="1"/>
  <c r="F1" i="1"/>
  <c r="M26" i="1" l="1"/>
  <c r="O25" i="1"/>
  <c r="N25" i="1"/>
  <c r="P25" i="1"/>
  <c r="O24" i="1"/>
  <c r="P24" i="1"/>
  <c r="P23" i="1"/>
  <c r="N24" i="1"/>
  <c r="P26" i="1" l="1"/>
  <c r="O26" i="1"/>
  <c r="N26" i="1"/>
</calcChain>
</file>

<file path=xl/sharedStrings.xml><?xml version="1.0" encoding="utf-8"?>
<sst xmlns="http://schemas.openxmlformats.org/spreadsheetml/2006/main" count="73" uniqueCount="42">
  <si>
    <t>Knowles</t>
  </si>
  <si>
    <t>EK-23024</t>
  </si>
  <si>
    <t>Sensitivity</t>
  </si>
  <si>
    <t>1 kHz</t>
  </si>
  <si>
    <t>dB re:  1V/0.1 Pa</t>
  </si>
  <si>
    <t>dB re: 1V/1Pa</t>
  </si>
  <si>
    <t>Self Noise</t>
  </si>
  <si>
    <t>dBA</t>
  </si>
  <si>
    <t>EK-23027</t>
  </si>
  <si>
    <t>InvenSense</t>
  </si>
  <si>
    <t>ICS-40730 SE</t>
  </si>
  <si>
    <t>SNR</t>
  </si>
  <si>
    <t>1 kHz, 94 dB</t>
  </si>
  <si>
    <t>ICS-40730 Diff</t>
  </si>
  <si>
    <t>MQM-32325</t>
  </si>
  <si>
    <t>SPH0645</t>
  </si>
  <si>
    <t>dBFS</t>
  </si>
  <si>
    <t>SPH1642</t>
  </si>
  <si>
    <t>SPM0687 Diff</t>
  </si>
  <si>
    <t>SPM0687 SE</t>
  </si>
  <si>
    <t>TD-24604</t>
  </si>
  <si>
    <t>ICS-40618 Diff</t>
  </si>
  <si>
    <t>ICS-40212 SE</t>
  </si>
  <si>
    <t>Sony</t>
  </si>
  <si>
    <t>ECM-CS10</t>
  </si>
  <si>
    <t>Sennheiser</t>
  </si>
  <si>
    <t>ME 2</t>
  </si>
  <si>
    <t>Panasonic</t>
  </si>
  <si>
    <t>WM-61A</t>
  </si>
  <si>
    <t>Lapel</t>
  </si>
  <si>
    <t>Gain (dB)</t>
  </si>
  <si>
    <t>Self Noise (dBA)</t>
  </si>
  <si>
    <t>Noise (dBV-A)</t>
  </si>
  <si>
    <t>Sens (dB V/Pa)</t>
  </si>
  <si>
    <t>FG-23329</t>
  </si>
  <si>
    <t>HI</t>
  </si>
  <si>
    <t>MEMS</t>
  </si>
  <si>
    <t>Max SPL (dB)</t>
  </si>
  <si>
    <t>Max dBV</t>
  </si>
  <si>
    <t>Dyn Range (dB)</t>
  </si>
  <si>
    <t>ICS-40720 Diff</t>
  </si>
  <si>
    <t>ICS-40720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</si>
</sst>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Selecting a Microphone for the Tympan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Lapel Mics</c:v>
          </c:tx>
          <c:spPr>
            <a:ln w="28575">
              <a:noFill/>
            </a:ln>
          </c:spPr>
          <c:xVal>
            <c:numRef>
              <c:f>Sheet1!$F$18:$F$20</c:f>
              <c:numCache>
                <c:formatCode>0</c:formatCode>
                <c:ptCount val="3"/>
                <c:pt idx="0" formatCode="General">
                  <c:v>-40</c:v>
                </c:pt>
                <c:pt idx="1">
                  <c:v>-33.979400086720375</c:v>
                </c:pt>
                <c:pt idx="2">
                  <c:v>-35</c:v>
                </c:pt>
              </c:numCache>
            </c:numRef>
          </c:xVal>
          <c:yVal>
            <c:numRef>
              <c:f>Sheet1!$H$18:$H$20</c:f>
              <c:numCache>
                <c:formatCode>General</c:formatCode>
                <c:ptCount val="3"/>
                <c:pt idx="0">
                  <c:v>38</c:v>
                </c:pt>
                <c:pt idx="1">
                  <c:v>36</c:v>
                </c:pt>
                <c:pt idx="2">
                  <c:v>32</c:v>
                </c:pt>
              </c:numCache>
            </c:numRef>
          </c:yVal>
          <c:smooth val="0"/>
        </c:ser>
        <c:ser>
          <c:idx val="0"/>
          <c:order val="1"/>
          <c:tx>
            <c:v>Knowles HI</c:v>
          </c:tx>
          <c:spPr>
            <a:ln w="28575">
              <a:noFill/>
            </a:ln>
          </c:spPr>
          <c:dPt>
            <c:idx val="0"/>
            <c:marker>
              <c:symbol val="diamond"/>
              <c:size val="9"/>
            </c:marker>
            <c:bubble3D val="0"/>
          </c:dPt>
          <c:xVal>
            <c:numRef>
              <c:f>Sheet1!$F$4:$F$7</c:f>
              <c:numCache>
                <c:formatCode>General</c:formatCode>
                <c:ptCount val="4"/>
                <c:pt idx="0">
                  <c:v>-33</c:v>
                </c:pt>
                <c:pt idx="1">
                  <c:v>-33</c:v>
                </c:pt>
                <c:pt idx="2">
                  <c:v>-34</c:v>
                </c:pt>
                <c:pt idx="3">
                  <c:v>-36.5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</c:numCache>
            </c:numRef>
          </c:yVal>
          <c:smooth val="0"/>
        </c:ser>
        <c:ser>
          <c:idx val="6"/>
          <c:order val="2"/>
          <c:tx>
            <c:v>Knowles MEMS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dPt>
            <c:idx val="1"/>
            <c:marker>
              <c:symbol val="star"/>
              <c:size val="7"/>
              <c:spPr>
                <a:noFill/>
                <a:ln w="38100">
                  <a:solidFill>
                    <a:schemeClr val="accent4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ymbol val="star"/>
              <c:size val="7"/>
              <c:spPr>
                <a:noFill/>
                <a:ln w="38100">
                  <a:solidFill>
                    <a:schemeClr val="accent4">
                      <a:lumMod val="75000"/>
                    </a:schemeClr>
                  </a:solidFill>
                </a:ln>
              </c:spPr>
            </c:marker>
            <c:bubble3D val="0"/>
          </c:dPt>
          <c:xVal>
            <c:numRef>
              <c:f>Sheet1!$F$8:$F$11</c:f>
              <c:numCache>
                <c:formatCode>General</c:formatCode>
                <c:ptCount val="4"/>
                <c:pt idx="0">
                  <c:v>-38.5</c:v>
                </c:pt>
                <c:pt idx="1">
                  <c:v>-38</c:v>
                </c:pt>
                <c:pt idx="2">
                  <c:v>-34.700000000000003</c:v>
                </c:pt>
                <c:pt idx="3">
                  <c:v>-40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26.5</c:v>
                </c:pt>
                <c:pt idx="1">
                  <c:v>29</c:v>
                </c:pt>
                <c:pt idx="2">
                  <c:v>24.5</c:v>
                </c:pt>
                <c:pt idx="3">
                  <c:v>24</c:v>
                </c:pt>
              </c:numCache>
            </c:numRef>
          </c:yVal>
          <c:smooth val="0"/>
        </c:ser>
        <c:ser>
          <c:idx val="2"/>
          <c:order val="3"/>
          <c:tx>
            <c:v>Invensense</c:v>
          </c:tx>
          <c:spPr>
            <a:ln w="28575">
              <a:noFill/>
            </a:ln>
          </c:spPr>
          <c:xVal>
            <c:numRef>
              <c:f>Sheet1!$F$12:$F$17</c:f>
              <c:numCache>
                <c:formatCode>General</c:formatCode>
                <c:ptCount val="6"/>
                <c:pt idx="0">
                  <c:v>-38</c:v>
                </c:pt>
                <c:pt idx="1">
                  <c:v>-38</c:v>
                </c:pt>
                <c:pt idx="2">
                  <c:v>-32</c:v>
                </c:pt>
                <c:pt idx="3">
                  <c:v>-38</c:v>
                </c:pt>
                <c:pt idx="4">
                  <c:v>-32</c:v>
                </c:pt>
                <c:pt idx="5">
                  <c:v>-38</c:v>
                </c:pt>
              </c:numCache>
            </c:numRef>
          </c:xVal>
          <c:yVal>
            <c:numRef>
              <c:f>Sheet1!$H$12:$H$17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24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0"/>
        </c:ser>
        <c:ser>
          <c:idx val="4"/>
          <c:order val="4"/>
          <c:tx>
            <c:v>Tymp Floor (0dB)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Sheet1!$M$22:$M$26</c:f>
              <c:numCache>
                <c:formatCode>General</c:formatCode>
                <c:ptCount val="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</c:numCache>
            </c:numRef>
          </c:xVal>
          <c:yVal>
            <c:numRef>
              <c:f>Sheet1!$P$22:$P$26</c:f>
              <c:numCache>
                <c:formatCode>0</c:formatCode>
                <c:ptCount val="5"/>
                <c:pt idx="0">
                  <c:v>38.979400086720375</c:v>
                </c:pt>
                <c:pt idx="1">
                  <c:v>33.979400086720375</c:v>
                </c:pt>
                <c:pt idx="2">
                  <c:v>28.979400086720375</c:v>
                </c:pt>
                <c:pt idx="3">
                  <c:v>23.979400086720375</c:v>
                </c:pt>
                <c:pt idx="4">
                  <c:v>18.979400086720375</c:v>
                </c:pt>
              </c:numCache>
            </c:numRef>
          </c:yVal>
          <c:smooth val="0"/>
        </c:ser>
        <c:ser>
          <c:idx val="3"/>
          <c:order val="5"/>
          <c:tx>
            <c:v>Tymp Floor (15dB)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Sheet1!$M$22:$M$26</c:f>
              <c:numCache>
                <c:formatCode>General</c:formatCode>
                <c:ptCount val="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</c:numCache>
            </c:numRef>
          </c:xVal>
          <c:yVal>
            <c:numRef>
              <c:f>Sheet1!$O$22:$O$26</c:f>
              <c:numCache>
                <c:formatCode>0</c:formatCode>
                <c:ptCount val="5"/>
                <c:pt idx="0">
                  <c:v>31.979400086720375</c:v>
                </c:pt>
                <c:pt idx="1">
                  <c:v>26.979400086720375</c:v>
                </c:pt>
                <c:pt idx="2">
                  <c:v>21.979400086720375</c:v>
                </c:pt>
                <c:pt idx="3">
                  <c:v>16.979400086720375</c:v>
                </c:pt>
                <c:pt idx="4">
                  <c:v>11.979400086720375</c:v>
                </c:pt>
              </c:numCache>
            </c:numRef>
          </c:yVal>
          <c:smooth val="0"/>
        </c:ser>
        <c:ser>
          <c:idx val="5"/>
          <c:order val="6"/>
          <c:tx>
            <c:v>Tymp Floor (20dB)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Sheet1!$M$22:$M$26</c:f>
              <c:numCache>
                <c:formatCode>General</c:formatCode>
                <c:ptCount val="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</c:numCache>
            </c:numRef>
          </c:xVal>
          <c:yVal>
            <c:numRef>
              <c:f>Sheet1!$N$22:$N$26</c:f>
              <c:numCache>
                <c:formatCode>0</c:formatCode>
                <c:ptCount val="5"/>
                <c:pt idx="0">
                  <c:v>28.979400086720375</c:v>
                </c:pt>
                <c:pt idx="1">
                  <c:v>23.979400086720375</c:v>
                </c:pt>
                <c:pt idx="2">
                  <c:v>18.979400086720375</c:v>
                </c:pt>
                <c:pt idx="3">
                  <c:v>13.979400086720375</c:v>
                </c:pt>
                <c:pt idx="4">
                  <c:v>8.9794000867203749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5536"/>
        <c:axId val="179673728"/>
      </c:scatterChart>
      <c:valAx>
        <c:axId val="180785536"/>
        <c:scaling>
          <c:orientation val="minMax"/>
          <c:max val="-25"/>
          <c:min val="-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Microphone Sensivity (dB V/Pa)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73728"/>
        <c:crosses val="autoZero"/>
        <c:crossBetween val="midCat"/>
      </c:valAx>
      <c:valAx>
        <c:axId val="179673728"/>
        <c:scaling>
          <c:orientation val="minMax"/>
          <c:max val="4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Self Noise (dBA)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80785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28574</xdr:rowOff>
    </xdr:from>
    <xdr:to>
      <xdr:col>18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0.23004</cdr:x>
      <cdr:y>0.21567</cdr:y>
    </cdr:from>
    <cdr:to>
      <cdr:x>0.27656</cdr:x>
      <cdr:y>0.25619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304252" y="749788"/>
          <a:ext cx="263726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18288" tIns="0" rIns="18288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solidFill>
                <a:schemeClr val="accent2">
                  <a:lumMod val="75000"/>
                </a:schemeClr>
              </a:solidFill>
            </a:rPr>
            <a:t>Sony</a:t>
          </a:r>
        </a:p>
      </cdr:txBody>
    </cdr:sp>
  </cdr:relSizeAnchor>
  <cdr:relSizeAnchor xmlns:cdr="http://schemas.openxmlformats.org/drawingml/2006/chartDrawing">
    <cdr:from>
      <cdr:x>0.38928</cdr:x>
      <cdr:y>0.2595</cdr:y>
    </cdr:from>
    <cdr:to>
      <cdr:x>0.47569</cdr:x>
      <cdr:y>0.30002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2207072" y="902188"/>
          <a:ext cx="489878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2">
                  <a:lumMod val="75000"/>
                </a:schemeClr>
              </a:solidFill>
            </a:rPr>
            <a:t>Senn ME2</a:t>
          </a:r>
        </a:p>
      </cdr:txBody>
    </cdr:sp>
  </cdr:relSizeAnchor>
  <cdr:relSizeAnchor xmlns:cdr="http://schemas.openxmlformats.org/drawingml/2006/chartDrawing">
    <cdr:from>
      <cdr:x>0.22554</cdr:x>
      <cdr:y>0.40471</cdr:y>
    </cdr:from>
    <cdr:to>
      <cdr:x>0.3026</cdr:x>
      <cdr:y>0.44523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1278712" y="1407013"/>
          <a:ext cx="436914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accent4">
                  <a:lumMod val="75000"/>
                </a:schemeClr>
              </a:solidFill>
            </a:rPr>
            <a:t>SPH1642</a:t>
          </a:r>
        </a:p>
      </cdr:txBody>
    </cdr:sp>
  </cdr:relSizeAnchor>
  <cdr:relSizeAnchor xmlns:cdr="http://schemas.openxmlformats.org/drawingml/2006/chartDrawing">
    <cdr:from>
      <cdr:x>0.41243</cdr:x>
      <cdr:y>0.36087</cdr:y>
    </cdr:from>
    <cdr:to>
      <cdr:x>0.49907</cdr:x>
      <cdr:y>0.40139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2338309" y="1254613"/>
          <a:ext cx="491225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2">
                  <a:lumMod val="75000"/>
                </a:schemeClr>
              </a:solidFill>
            </a:rPr>
            <a:t>Panasonic</a:t>
          </a:r>
        </a:p>
      </cdr:txBody>
    </cdr:sp>
  </cdr:relSizeAnchor>
  <cdr:relSizeAnchor xmlns:cdr="http://schemas.openxmlformats.org/drawingml/2006/chartDrawing">
    <cdr:from>
      <cdr:x>0.47478</cdr:x>
      <cdr:y>0.46498</cdr:y>
    </cdr:from>
    <cdr:to>
      <cdr:x>0.55636</cdr:x>
      <cdr:y>0.5055</cdr:y>
    </cdr:to>
    <cdr:sp macro="" textlink="">
      <cdr:nvSpPr>
        <cdr:cNvPr id="6" name="TextBox 6"/>
        <cdr:cNvSpPr txBox="1"/>
      </cdr:nvSpPr>
      <cdr:spPr>
        <a:xfrm xmlns:a="http://schemas.openxmlformats.org/drawingml/2006/main">
          <a:off x="2691816" y="1616563"/>
          <a:ext cx="462498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solidFill>
                <a:schemeClr val="accent1">
                  <a:lumMod val="75000"/>
                </a:schemeClr>
              </a:solidFill>
            </a:rPr>
            <a:t>EK-23027</a:t>
          </a:r>
        </a:p>
      </cdr:txBody>
    </cdr:sp>
  </cdr:relSizeAnchor>
  <cdr:relSizeAnchor xmlns:cdr="http://schemas.openxmlformats.org/drawingml/2006/chartDrawing">
    <cdr:from>
      <cdr:x>0.50559</cdr:x>
      <cdr:y>0.61356</cdr:y>
    </cdr:from>
    <cdr:to>
      <cdr:x>0.6262</cdr:x>
      <cdr:y>0.65408</cdr:y>
    </cdr:to>
    <cdr:sp macro="" textlink="">
      <cdr:nvSpPr>
        <cdr:cNvPr id="7" name="TextBox 7"/>
        <cdr:cNvSpPr txBox="1"/>
      </cdr:nvSpPr>
      <cdr:spPr>
        <a:xfrm xmlns:a="http://schemas.openxmlformats.org/drawingml/2006/main">
          <a:off x="2866466" y="2133111"/>
          <a:ext cx="683842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solidFill>
                <a:schemeClr val="accent3">
                  <a:lumMod val="75000"/>
                </a:schemeClr>
              </a:solidFill>
            </a:rPr>
            <a:t>ICS-40730 Diff</a:t>
          </a:r>
        </a:p>
      </cdr:txBody>
    </cdr:sp>
  </cdr:relSizeAnchor>
  <cdr:relSizeAnchor xmlns:cdr="http://schemas.openxmlformats.org/drawingml/2006/chartDrawing">
    <cdr:from>
      <cdr:x>0.18202</cdr:x>
      <cdr:y>0.61567</cdr:y>
    </cdr:from>
    <cdr:to>
      <cdr:x>0.29232</cdr:x>
      <cdr:y>0.65619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1031983" y="2140438"/>
          <a:ext cx="625363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accent3">
                  <a:lumMod val="75000"/>
                </a:schemeClr>
              </a:solidFill>
            </a:rPr>
            <a:t>ICS-40730 SE</a:t>
          </a:r>
        </a:p>
      </cdr:txBody>
    </cdr:sp>
  </cdr:relSizeAnchor>
  <cdr:relSizeAnchor xmlns:cdr="http://schemas.openxmlformats.org/drawingml/2006/chartDrawing">
    <cdr:from>
      <cdr:x>0.36878</cdr:x>
      <cdr:y>0.48951</cdr:y>
    </cdr:from>
    <cdr:to>
      <cdr:x>0.44585</cdr:x>
      <cdr:y>0.53003</cdr:y>
    </cdr:to>
    <cdr:sp macro="" textlink="">
      <cdr:nvSpPr>
        <cdr:cNvPr id="9" name="TextBox 9"/>
        <cdr:cNvSpPr txBox="1"/>
      </cdr:nvSpPr>
      <cdr:spPr>
        <a:xfrm xmlns:a="http://schemas.openxmlformats.org/drawingml/2006/main">
          <a:off x="2090853" y="1701830"/>
          <a:ext cx="436914" cy="1408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9144" tIns="0" rIns="9144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accent4">
                  <a:lumMod val="75000"/>
                </a:schemeClr>
              </a:solidFill>
            </a:rPr>
            <a:t>SPH0687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abSelected="1" topLeftCell="A2" zoomScale="115" zoomScaleNormal="115" workbookViewId="0">
      <selection activeCell="R1" sqref="R1"/>
    </sheetView>
  </sheetViews>
  <sheetFormatPr defaultRowHeight="15" x14ac:dyDescent="0.25"/>
  <cols>
    <col min="3" max="4" width="13.85546875" customWidth="1"/>
    <col min="5" max="5" width="19.85546875" customWidth="1"/>
    <col min="6" max="6" width="12.85546875" bestFit="1" customWidth="1"/>
    <col min="14" max="16" width="9.28515625" customWidth="1"/>
  </cols>
  <sheetData>
    <row r="1" spans="2:9" x14ac:dyDescent="0.25">
      <c r="D1" t="s">
        <v>2</v>
      </c>
      <c r="E1" t="s">
        <v>2</v>
      </c>
      <c r="F1" t="str">
        <f>E1</f>
        <v>Sensitivity</v>
      </c>
      <c r="G1" t="s">
        <v>11</v>
      </c>
      <c r="H1" t="s">
        <v>6</v>
      </c>
    </row>
    <row r="2" spans="2:9" x14ac:dyDescent="0.25">
      <c r="D2" t="s">
        <v>3</v>
      </c>
      <c r="E2" t="s">
        <v>3</v>
      </c>
      <c r="F2" t="str">
        <f>E2</f>
        <v>1 kHz</v>
      </c>
      <c r="G2" t="s">
        <v>12</v>
      </c>
    </row>
    <row r="3" spans="2:9" x14ac:dyDescent="0.25">
      <c r="D3" t="s">
        <v>16</v>
      </c>
      <c r="E3" t="s">
        <v>4</v>
      </c>
      <c r="F3" t="s">
        <v>5</v>
      </c>
      <c r="H3" t="s">
        <v>7</v>
      </c>
    </row>
    <row r="4" spans="2:9" x14ac:dyDescent="0.25">
      <c r="B4" t="s">
        <v>0</v>
      </c>
      <c r="C4" t="s">
        <v>1</v>
      </c>
      <c r="E4">
        <v>-53</v>
      </c>
      <c r="F4">
        <f>E4+20</f>
        <v>-33</v>
      </c>
      <c r="H4">
        <v>26</v>
      </c>
      <c r="I4" t="s">
        <v>35</v>
      </c>
    </row>
    <row r="5" spans="2:9" x14ac:dyDescent="0.25">
      <c r="B5" t="s">
        <v>0</v>
      </c>
      <c r="C5" t="s">
        <v>8</v>
      </c>
      <c r="E5">
        <v>-53</v>
      </c>
      <c r="F5">
        <f t="shared" ref="F5:F6" si="0">E5+20</f>
        <v>-33</v>
      </c>
      <c r="H5">
        <v>26</v>
      </c>
      <c r="I5" t="s">
        <v>35</v>
      </c>
    </row>
    <row r="6" spans="2:9" x14ac:dyDescent="0.25">
      <c r="B6" t="s">
        <v>0</v>
      </c>
      <c r="C6" t="s">
        <v>34</v>
      </c>
      <c r="E6">
        <v>-54</v>
      </c>
      <c r="F6">
        <f t="shared" si="0"/>
        <v>-34</v>
      </c>
      <c r="H6">
        <v>30</v>
      </c>
      <c r="I6" t="s">
        <v>35</v>
      </c>
    </row>
    <row r="7" spans="2:9" x14ac:dyDescent="0.25">
      <c r="B7" t="s">
        <v>0</v>
      </c>
      <c r="C7" t="s">
        <v>20</v>
      </c>
      <c r="E7">
        <v>-56.5</v>
      </c>
      <c r="F7">
        <f t="shared" ref="F7" si="1">E7+20</f>
        <v>-36.5</v>
      </c>
      <c r="H7">
        <v>29</v>
      </c>
      <c r="I7" t="s">
        <v>35</v>
      </c>
    </row>
    <row r="8" spans="2:9" x14ac:dyDescent="0.25">
      <c r="B8" t="s">
        <v>0</v>
      </c>
      <c r="C8" t="s">
        <v>14</v>
      </c>
      <c r="E8">
        <v>-58.5</v>
      </c>
      <c r="F8">
        <f t="shared" ref="F8" si="2">E8+20</f>
        <v>-38.5</v>
      </c>
      <c r="H8">
        <v>26.5</v>
      </c>
      <c r="I8" t="s">
        <v>36</v>
      </c>
    </row>
    <row r="9" spans="2:9" x14ac:dyDescent="0.25">
      <c r="B9" t="s">
        <v>0</v>
      </c>
      <c r="C9" t="s">
        <v>17</v>
      </c>
      <c r="F9">
        <v>-38</v>
      </c>
      <c r="G9">
        <v>65</v>
      </c>
      <c r="H9">
        <f>94-G9</f>
        <v>29</v>
      </c>
      <c r="I9" t="s">
        <v>36</v>
      </c>
    </row>
    <row r="10" spans="2:9" x14ac:dyDescent="0.25">
      <c r="B10" t="s">
        <v>0</v>
      </c>
      <c r="C10" t="s">
        <v>18</v>
      </c>
      <c r="F10">
        <v>-34.700000000000003</v>
      </c>
      <c r="G10">
        <v>69.5</v>
      </c>
      <c r="H10">
        <f>94-G10</f>
        <v>24.5</v>
      </c>
      <c r="I10" t="s">
        <v>36</v>
      </c>
    </row>
    <row r="11" spans="2:9" x14ac:dyDescent="0.25">
      <c r="B11" t="s">
        <v>0</v>
      </c>
      <c r="C11" t="s">
        <v>19</v>
      </c>
      <c r="F11">
        <v>-40</v>
      </c>
      <c r="G11">
        <v>70</v>
      </c>
      <c r="H11">
        <f>94-G11</f>
        <v>24</v>
      </c>
      <c r="I11" t="s">
        <v>36</v>
      </c>
    </row>
    <row r="12" spans="2:9" x14ac:dyDescent="0.25">
      <c r="B12" t="s">
        <v>9</v>
      </c>
      <c r="C12" t="s">
        <v>22</v>
      </c>
      <c r="F12">
        <v>-38</v>
      </c>
      <c r="G12">
        <v>66</v>
      </c>
      <c r="H12">
        <f>94-G12</f>
        <v>28</v>
      </c>
      <c r="I12" t="s">
        <v>36</v>
      </c>
    </row>
    <row r="13" spans="2:9" x14ac:dyDescent="0.25">
      <c r="B13" t="s">
        <v>9</v>
      </c>
      <c r="C13" t="s">
        <v>21</v>
      </c>
      <c r="F13">
        <v>-38</v>
      </c>
      <c r="G13">
        <v>67</v>
      </c>
      <c r="H13">
        <f>94-G13</f>
        <v>27</v>
      </c>
      <c r="I13" t="s">
        <v>36</v>
      </c>
    </row>
    <row r="14" spans="2:9" x14ac:dyDescent="0.25">
      <c r="B14" t="s">
        <v>9</v>
      </c>
      <c r="C14" t="s">
        <v>40</v>
      </c>
      <c r="F14">
        <v>-32</v>
      </c>
      <c r="G14">
        <v>70</v>
      </c>
      <c r="H14">
        <f>94-G14</f>
        <v>24</v>
      </c>
      <c r="I14" t="s">
        <v>36</v>
      </c>
    </row>
    <row r="15" spans="2:9" x14ac:dyDescent="0.25">
      <c r="B15" t="s">
        <v>9</v>
      </c>
      <c r="C15" t="s">
        <v>41</v>
      </c>
      <c r="F15">
        <v>-38</v>
      </c>
      <c r="G15">
        <v>70</v>
      </c>
      <c r="H15">
        <f>94-G15</f>
        <v>24</v>
      </c>
      <c r="I15" t="s">
        <v>36</v>
      </c>
    </row>
    <row r="16" spans="2:9" x14ac:dyDescent="0.25">
      <c r="B16" t="s">
        <v>9</v>
      </c>
      <c r="C16" t="s">
        <v>13</v>
      </c>
      <c r="F16">
        <v>-32</v>
      </c>
      <c r="G16">
        <v>74</v>
      </c>
      <c r="H16">
        <f>94-G16</f>
        <v>20</v>
      </c>
      <c r="I16" t="s">
        <v>36</v>
      </c>
    </row>
    <row r="17" spans="2:16" x14ac:dyDescent="0.25">
      <c r="B17" t="s">
        <v>9</v>
      </c>
      <c r="C17" t="s">
        <v>10</v>
      </c>
      <c r="F17">
        <v>-38</v>
      </c>
      <c r="G17">
        <v>74</v>
      </c>
      <c r="H17">
        <f>94-G17</f>
        <v>20</v>
      </c>
      <c r="I17" t="s">
        <v>36</v>
      </c>
    </row>
    <row r="18" spans="2:16" x14ac:dyDescent="0.25">
      <c r="B18" t="s">
        <v>23</v>
      </c>
      <c r="C18" t="s">
        <v>24</v>
      </c>
      <c r="F18">
        <v>-40</v>
      </c>
      <c r="H18">
        <v>38</v>
      </c>
      <c r="I18" t="s">
        <v>29</v>
      </c>
    </row>
    <row r="19" spans="2:16" x14ac:dyDescent="0.25">
      <c r="B19" t="s">
        <v>25</v>
      </c>
      <c r="C19" t="s">
        <v>26</v>
      </c>
      <c r="F19" s="2">
        <f>20*LOG10(0.02)</f>
        <v>-33.979400086720375</v>
      </c>
      <c r="H19">
        <v>36</v>
      </c>
      <c r="I19" t="s">
        <v>29</v>
      </c>
      <c r="M19" t="s">
        <v>30</v>
      </c>
      <c r="N19">
        <v>20</v>
      </c>
      <c r="O19">
        <v>15</v>
      </c>
      <c r="P19">
        <v>0</v>
      </c>
    </row>
    <row r="20" spans="2:16" x14ac:dyDescent="0.25">
      <c r="B20" t="s">
        <v>27</v>
      </c>
      <c r="C20" t="s">
        <v>28</v>
      </c>
      <c r="F20" s="2">
        <v>-35</v>
      </c>
      <c r="G20">
        <v>62</v>
      </c>
      <c r="H20">
        <f>94-G20</f>
        <v>32</v>
      </c>
      <c r="I20" t="s">
        <v>29</v>
      </c>
      <c r="M20" t="s">
        <v>32</v>
      </c>
      <c r="N20">
        <v>-110</v>
      </c>
      <c r="O20">
        <v>-107</v>
      </c>
      <c r="P20">
        <v>-100</v>
      </c>
    </row>
    <row r="21" spans="2:16" x14ac:dyDescent="0.25">
      <c r="M21" t="s">
        <v>33</v>
      </c>
      <c r="N21" t="s">
        <v>31</v>
      </c>
      <c r="O21" t="s">
        <v>31</v>
      </c>
      <c r="P21" t="s">
        <v>31</v>
      </c>
    </row>
    <row r="22" spans="2:16" x14ac:dyDescent="0.25">
      <c r="B22" t="s">
        <v>0</v>
      </c>
      <c r="C22" t="s">
        <v>15</v>
      </c>
      <c r="D22">
        <v>-26</v>
      </c>
      <c r="G22">
        <v>65</v>
      </c>
      <c r="H22">
        <f>94-G22</f>
        <v>29</v>
      </c>
      <c r="M22">
        <v>-45</v>
      </c>
      <c r="N22" s="2">
        <f>N$20-$M22-20*LOG10(0.00002)</f>
        <v>28.979400086720375</v>
      </c>
      <c r="O22" s="2">
        <f>$O$20-$M22-20*LOG10(0.00002)</f>
        <v>31.979400086720375</v>
      </c>
      <c r="P22" s="2">
        <f>P$20-M22-20*LOG10(0.00002)</f>
        <v>38.979400086720375</v>
      </c>
    </row>
    <row r="23" spans="2:16" x14ac:dyDescent="0.25">
      <c r="M23">
        <f>M22+5</f>
        <v>-40</v>
      </c>
      <c r="N23" s="2">
        <f t="shared" ref="N23:N26" si="3">N$20-$M23-20*LOG10(0.00002)</f>
        <v>23.979400086720375</v>
      </c>
      <c r="O23" s="2">
        <f>$O$20-$M23-20*LOG10(0.00002)</f>
        <v>26.979400086720375</v>
      </c>
      <c r="P23" s="2">
        <f>P$20-M23-20*LOG10(0.00002)</f>
        <v>33.979400086720375</v>
      </c>
    </row>
    <row r="24" spans="2:16" x14ac:dyDescent="0.25">
      <c r="M24">
        <f t="shared" ref="M24:M26" si="4">M23+5</f>
        <v>-35</v>
      </c>
      <c r="N24" s="2">
        <f t="shared" si="3"/>
        <v>18.979400086720375</v>
      </c>
      <c r="O24" s="2">
        <f>$O$20-$M24-20*LOG10(0.00002)</f>
        <v>21.979400086720375</v>
      </c>
      <c r="P24" s="2">
        <f>P$20-M24-20*LOG10(0.00002)</f>
        <v>28.979400086720375</v>
      </c>
    </row>
    <row r="25" spans="2:16" x14ac:dyDescent="0.25">
      <c r="M25">
        <f t="shared" si="4"/>
        <v>-30</v>
      </c>
      <c r="N25" s="2">
        <f t="shared" si="3"/>
        <v>13.979400086720375</v>
      </c>
      <c r="O25" s="2">
        <f>$O$20-$M25-20*LOG10(0.00002)</f>
        <v>16.979400086720375</v>
      </c>
      <c r="P25" s="2">
        <f>P$20-M25-20*LOG10(0.00002)</f>
        <v>23.979400086720375</v>
      </c>
    </row>
    <row r="26" spans="2:16" x14ac:dyDescent="0.25">
      <c r="M26">
        <f t="shared" si="4"/>
        <v>-25</v>
      </c>
      <c r="N26" s="2">
        <f t="shared" si="3"/>
        <v>8.9794000867203749</v>
      </c>
      <c r="O26" s="2">
        <f>$O$20-$M26-20*LOG10(0.00002)</f>
        <v>11.979400086720375</v>
      </c>
      <c r="P26" s="2">
        <f>P$20-M26-20*LOG10(0.00002)</f>
        <v>18.979400086720375</v>
      </c>
    </row>
    <row r="28" spans="2:16" x14ac:dyDescent="0.25">
      <c r="M28" t="s">
        <v>38</v>
      </c>
      <c r="N28" s="1">
        <f>20*LOG10(1.8/2/SQRT(2))</f>
        <v>-3.9254497678533151</v>
      </c>
      <c r="O28" s="1">
        <f>$N$28</f>
        <v>-3.9254497678533151</v>
      </c>
      <c r="P28" s="1">
        <f>$N$28</f>
        <v>-3.9254497678533151</v>
      </c>
    </row>
    <row r="29" spans="2:16" x14ac:dyDescent="0.25">
      <c r="M29" t="str">
        <f>M19</f>
        <v>Gain (dB)</v>
      </c>
      <c r="N29">
        <f>N19</f>
        <v>20</v>
      </c>
      <c r="O29">
        <f t="shared" ref="O29:P29" si="5">O19</f>
        <v>15</v>
      </c>
      <c r="P29">
        <f t="shared" si="5"/>
        <v>0</v>
      </c>
    </row>
    <row r="30" spans="2:16" x14ac:dyDescent="0.25">
      <c r="M30" t="str">
        <f>M21</f>
        <v>Sens (dB V/Pa)</v>
      </c>
      <c r="N30" t="s">
        <v>37</v>
      </c>
    </row>
    <row r="31" spans="2:16" x14ac:dyDescent="0.25">
      <c r="M31">
        <f>M22</f>
        <v>-45</v>
      </c>
      <c r="N31" s="2">
        <f>-20*LOG10(0.00002)-$M31+(N$28-N$29)</f>
        <v>115.05395031886707</v>
      </c>
      <c r="O31" s="2">
        <f t="shared" ref="O31:P31" si="6">-20*LOG10(0.00002)-$M31+(O$28-O$29)</f>
        <v>120.05395031886707</v>
      </c>
      <c r="P31" s="2">
        <f t="shared" si="6"/>
        <v>135.05395031886707</v>
      </c>
    </row>
    <row r="32" spans="2:16" x14ac:dyDescent="0.25">
      <c r="M32">
        <f>M23</f>
        <v>-40</v>
      </c>
      <c r="N32" s="2">
        <f t="shared" ref="N32:P35" si="7">-20*LOG10(0.00002)-$M32+(N$28-N$29)</f>
        <v>110.05395031886707</v>
      </c>
      <c r="O32" s="2">
        <f t="shared" si="7"/>
        <v>115.05395031886707</v>
      </c>
      <c r="P32" s="2">
        <f t="shared" si="7"/>
        <v>130.05395031886707</v>
      </c>
    </row>
    <row r="33" spans="13:16" x14ac:dyDescent="0.25">
      <c r="M33">
        <f>M24</f>
        <v>-35</v>
      </c>
      <c r="N33" s="2">
        <f t="shared" si="7"/>
        <v>105.05395031886707</v>
      </c>
      <c r="O33" s="2">
        <f t="shared" si="7"/>
        <v>110.05395031886707</v>
      </c>
      <c r="P33" s="2">
        <f t="shared" si="7"/>
        <v>125.05395031886707</v>
      </c>
    </row>
    <row r="34" spans="13:16" x14ac:dyDescent="0.25">
      <c r="M34">
        <f>M25</f>
        <v>-30</v>
      </c>
      <c r="N34" s="2">
        <f t="shared" si="7"/>
        <v>100.05395031886707</v>
      </c>
      <c r="O34" s="2">
        <f t="shared" si="7"/>
        <v>105.05395031886707</v>
      </c>
      <c r="P34" s="2">
        <f t="shared" si="7"/>
        <v>120.05395031886707</v>
      </c>
    </row>
    <row r="35" spans="13:16" x14ac:dyDescent="0.25">
      <c r="M35">
        <f>M26</f>
        <v>-25</v>
      </c>
      <c r="N35" s="2">
        <f t="shared" si="7"/>
        <v>95.053950318867066</v>
      </c>
      <c r="O35" s="2">
        <f t="shared" si="7"/>
        <v>100.05395031886707</v>
      </c>
      <c r="P35" s="2">
        <f t="shared" si="7"/>
        <v>115.05395031886707</v>
      </c>
    </row>
    <row r="37" spans="13:16" x14ac:dyDescent="0.25">
      <c r="M37" t="str">
        <f>M30</f>
        <v>Sens (dB V/Pa)</v>
      </c>
      <c r="N37" t="s">
        <v>39</v>
      </c>
    </row>
    <row r="38" spans="13:16" x14ac:dyDescent="0.25">
      <c r="M38">
        <f t="shared" ref="M38:M42" si="8">M31</f>
        <v>-45</v>
      </c>
      <c r="N38" s="2">
        <f>N$31-N$22</f>
        <v>86.074550232146692</v>
      </c>
      <c r="O38" s="2">
        <f t="shared" ref="O38:P38" si="9">O31-O22</f>
        <v>88.074550232146692</v>
      </c>
      <c r="P38" s="2">
        <f t="shared" si="9"/>
        <v>96.074550232146692</v>
      </c>
    </row>
    <row r="39" spans="13:16" x14ac:dyDescent="0.25">
      <c r="M39">
        <f t="shared" si="8"/>
        <v>-40</v>
      </c>
      <c r="N39" s="2">
        <f t="shared" ref="N39:P39" si="10">N32-N23</f>
        <v>86.074550232146692</v>
      </c>
      <c r="O39" s="2">
        <f t="shared" si="10"/>
        <v>88.074550232146692</v>
      </c>
      <c r="P39" s="2">
        <f t="shared" si="10"/>
        <v>96.074550232146692</v>
      </c>
    </row>
    <row r="40" spans="13:16" x14ac:dyDescent="0.25">
      <c r="M40">
        <f t="shared" si="8"/>
        <v>-35</v>
      </c>
      <c r="N40" s="2">
        <f t="shared" ref="N40:P40" si="11">N33-N24</f>
        <v>86.074550232146692</v>
      </c>
      <c r="O40" s="2">
        <f t="shared" si="11"/>
        <v>88.074550232146692</v>
      </c>
      <c r="P40" s="2">
        <f t="shared" si="11"/>
        <v>96.074550232146692</v>
      </c>
    </row>
    <row r="41" spans="13:16" x14ac:dyDescent="0.25">
      <c r="M41">
        <f t="shared" si="8"/>
        <v>-30</v>
      </c>
      <c r="N41" s="2">
        <f t="shared" ref="N41:P41" si="12">N34-N25</f>
        <v>86.074550232146692</v>
      </c>
      <c r="O41" s="2">
        <f t="shared" si="12"/>
        <v>88.074550232146692</v>
      </c>
      <c r="P41" s="2">
        <f t="shared" si="12"/>
        <v>96.074550232146692</v>
      </c>
    </row>
    <row r="42" spans="13:16" x14ac:dyDescent="0.25">
      <c r="M42">
        <f t="shared" si="8"/>
        <v>-25</v>
      </c>
      <c r="N42" s="2">
        <f t="shared" ref="N42:P42" si="13">N35-N26</f>
        <v>86.074550232146692</v>
      </c>
      <c r="O42" s="2">
        <f t="shared" si="13"/>
        <v>88.074550232146692</v>
      </c>
      <c r="P42" s="2">
        <f t="shared" si="13"/>
        <v>96.074550232146692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2018-08-23T18:05:22Z</dcterms:modified>
</cp:coreProperties>
</file>