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charts/chart3.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style3.xml" ContentType="application/vnd.ms-office.chartstyle+xml"/>
  <Override PartName="/xl/charts/colors3.xml" ContentType="application/vnd.ms-office.chartcolorstyle+xml"/>
  <Override PartName="/xl/charts/colors4.xml" ContentType="application/vnd.ms-office.chartcolorstyle+xml"/>
  <Override PartName="/xl/charts/style4.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730" windowHeight="11160" firstSheet="12" activeTab="12"/>
  </bookViews>
  <sheets>
    <sheet name="ABOUT THIS WORKBOOK" sheetId="8" r:id="rId1"/>
    <sheet name="Ex 1 - Wet Ballast UnShunt" sheetId="4" r:id="rId2"/>
    <sheet name="Ex 1 - Wet Ballast Shunted" sheetId="5" r:id="rId3"/>
    <sheet name="Ex 1 - Dry Ballast UnShunt" sheetId="3" r:id="rId4"/>
    <sheet name="Ex 1 - Dry Ballast Shunted" sheetId="6" r:id="rId5"/>
    <sheet name="Ex 1 - Thresholds" sheetId="7" r:id="rId6"/>
    <sheet name="Ex 1 SENS - Wet Ballast UnShunt" sheetId="10" r:id="rId7"/>
    <sheet name="Ex 1 SENS - Wet Ballast Shunted" sheetId="11" r:id="rId8"/>
    <sheet name="Ex 1 SENS - Dry Ballast UnShunt" sheetId="12" r:id="rId9"/>
    <sheet name="Ex 1 SENS - Dry Ballast Shunted" sheetId="13" r:id="rId10"/>
    <sheet name="Ex 1 SENS - Thresholds" sheetId="14" r:id="rId11"/>
    <sheet name="Ex 2 - 23000 Multi-Part" sheetId="19" r:id="rId12"/>
    <sheet name="Ex 3- JLess Wet Ballast Noshunt" sheetId="20" r:id="rId13"/>
    <sheet name="Ex 3- JLess Wet Ballast SHUNT" sheetId="22" r:id="rId14"/>
    <sheet name="FUTURE-3 Ohm Jless SH80pct near" sheetId="21" r:id="rId15"/>
  </sheets>
  <externalReferences>
    <externalReference r:id="rId16"/>
  </externalReferences>
  <definedNames>
    <definedName name="solver_adj" localSheetId="4" hidden="1">'Ex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Shunted'!#REF!,'Ex 1 - Dry Ballast Shunted'!#REF!</definedName>
    <definedName name="solver_adj" localSheetId="3" hidden="1">'Ex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UnShunt'!#REF!,'Ex 1 - Dry Ballast UnShunt'!#REF!</definedName>
    <definedName name="solver_adj" localSheetId="2" hidden="1">'Ex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Shunted'!#REF!,'Ex 1 - Wet Ballast Shunted'!#REF!</definedName>
    <definedName name="solver_adj" localSheetId="1" hidden="1">'Ex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UnShunt'!#REF!,'Ex 1 - Wet Ballast UnShunt'!#REF!</definedName>
    <definedName name="solver_adj" localSheetId="9" hidden="1">'Ex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Shunted'!#REF!,'Ex 1 SENS - Dry Ballast Shunted'!#REF!</definedName>
    <definedName name="solver_adj" localSheetId="8" hidden="1">'Ex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UnShunt'!#REF!,'Ex 1 SENS - Dry Ballast UnShunt'!#REF!</definedName>
    <definedName name="solver_adj" localSheetId="7" hidden="1">'Ex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Shunted'!#REF!,'Ex 1 SENS - Wet Ballast Shunted'!#REF!</definedName>
    <definedName name="solver_adj" localSheetId="6" hidden="1">'Ex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UnShunt'!#REF!,'Ex 1 SENS - Wet Ballast UnShunt'!#REF!</definedName>
    <definedName name="solver_adj" localSheetId="11" hidden="1">'Ex 2 - 23000 Multi-Part'!#REF!,'Ex 2 - 23000 Multi-Part'!#REF!,'Ex 2 - 23000 Multi-Part'!#REF!,'Ex 2 - 23000 Multi-Part'!#REF!,'Ex 2 - 23000 Multi-Part'!#REF!,'Ex 2 - 23000 Multi-Part'!#REF!,'Ex 2 - 23000 Multi-Part'!#REF!,'Ex 2 - 23000 Multi-Part'!#REF!,'Ex 2 - 23000 Multi-Part'!#REF!,'Ex 2 - 23000 Multi-Part'!#REF!,'Ex 2 - 23000 Multi-Part'!#REF!,'Ex 2 - 23000 Multi-Part'!#REF!,'Ex 2 - 23000 Multi-Part'!#REF!,'Ex 2 - 23000 Multi-Part'!#REF!,'Ex 2 - 23000 Multi-Part'!#REF!,'Ex 2 - 23000 Multi-Part'!#REF!</definedName>
    <definedName name="solver_adj" localSheetId="12" hidden="1">'Ex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Noshunt'!#REF!,'Ex 3- JLess Wet Ballast Noshunt'!#REF!</definedName>
    <definedName name="solver_adj" localSheetId="13" hidden="1">'Ex 3- JLess Wet Ballast SHUNT'!#REF!,'Ex 3- JLess Wet Ballast SHUNT'!#REF!,'Ex 3- JLess Wet Ballast SHUNT'!#REF!,'Ex 3- JLess Wet Ballast SHUNT'!#REF!,'Ex 3- JLess Wet Ballast SHUNT'!#REF!,'Ex 3- JLess Wet Ballast SHUNT'!#REF!,'Ex 3- JLess Wet Ballast SHUNT'!#REF!,'Ex 3- JLess Wet Ballast SHUNT'!#REF!,'Ex 3- JLess Wet Ballast SHUNT'!#REF!,'Ex 3- JLess Wet Ballast SHUNT'!#REF!,'Ex 3- JLess Wet Ballast SHUNT'!#REF!,'Ex 3- JLess Wet Ballast SHUNT'!#REF!,'Ex 3- JLess Wet Ballast SHUNT'!#REF!,'Ex 3- JLess Wet Ballast SHUNT'!#REF!,'Ex 3- JLess Wet Ballast SHUNT'!#REF!,'Ex 3- JLess Wet Ballast SHUNT'!#REF!</definedName>
    <definedName name="solver_adj" localSheetId="14" hidden="1">'FUTURE-3 Ohm Jless SH80pct near'!#REF!,'FUTURE-3 Ohm Jless SH80pct near'!#REF!,'FUTURE-3 Ohm Jless SH80pct near'!#REF!,'FUTURE-3 Ohm Jless SH80pct near'!#REF!,'FUTURE-3 Ohm Jless SH80pct near'!#REF!,'FUTURE-3 Ohm Jless SH80pct near'!#REF!,'FUTURE-3 Ohm Jless SH80pct near'!#REF!,'FUTURE-3 Ohm Jless SH80pct near'!#REF!,'FUTURE-3 Ohm Jless SH80pct near'!#REF!,'FUTURE-3 Ohm Jless SH80pct near'!#REF!,'FUTURE-3 Ohm Jless SH80pct near'!#REF!,'FUTURE-3 Ohm Jless SH80pct near'!#REF!,'FUTURE-3 Ohm Jless SH80pct near'!#REF!,'FUTURE-3 Ohm Jless SH80pct near'!#REF!,'FUTURE-3 Ohm Jless SH80pct near'!#REF!,'FUTURE-3 Ohm Jless SH80pct near'!#REF!</definedName>
    <definedName name="solver_cvg" localSheetId="4" hidden="1">0.0001</definedName>
    <definedName name="solver_cvg" localSheetId="3" hidden="1">0.0001</definedName>
    <definedName name="solver_cvg" localSheetId="2" hidden="1">0.0001</definedName>
    <definedName name="solver_cvg" localSheetId="1" hidden="1">0.0001</definedName>
    <definedName name="solver_cvg" localSheetId="9" hidden="1">0.0001</definedName>
    <definedName name="solver_cvg" localSheetId="8" hidden="1">0.0001</definedName>
    <definedName name="solver_cvg" localSheetId="7" hidden="1">0.0001</definedName>
    <definedName name="solver_cvg" localSheetId="6" hidden="1">0.0001</definedName>
    <definedName name="solver_cvg" localSheetId="11" hidden="1">0.0001</definedName>
    <definedName name="solver_cvg" localSheetId="12" hidden="1">0.0001</definedName>
    <definedName name="solver_cvg" localSheetId="13" hidden="1">0.0001</definedName>
    <definedName name="solver_cvg" localSheetId="14" hidden="1">0.0001</definedName>
    <definedName name="solver_drv" localSheetId="4" hidden="1">1</definedName>
    <definedName name="solver_drv" localSheetId="3" hidden="1">1</definedName>
    <definedName name="solver_drv" localSheetId="2" hidden="1">1</definedName>
    <definedName name="solver_drv" localSheetId="1" hidden="1">1</definedName>
    <definedName name="solver_drv" localSheetId="9" hidden="1">1</definedName>
    <definedName name="solver_drv" localSheetId="8" hidden="1">1</definedName>
    <definedName name="solver_drv" localSheetId="7" hidden="1">1</definedName>
    <definedName name="solver_drv" localSheetId="6" hidden="1">1</definedName>
    <definedName name="solver_drv" localSheetId="11" hidden="1">1</definedName>
    <definedName name="solver_drv" localSheetId="12" hidden="1">1</definedName>
    <definedName name="solver_drv" localSheetId="13" hidden="1">1</definedName>
    <definedName name="solver_drv" localSheetId="14" hidden="1">1</definedName>
    <definedName name="solver_eng" localSheetId="4" hidden="1">2</definedName>
    <definedName name="solver_eng" localSheetId="3" hidden="1">2</definedName>
    <definedName name="solver_eng" localSheetId="2" hidden="1">2</definedName>
    <definedName name="solver_eng" localSheetId="1" hidden="1">2</definedName>
    <definedName name="solver_eng" localSheetId="9" hidden="1">2</definedName>
    <definedName name="solver_eng" localSheetId="8" hidden="1">2</definedName>
    <definedName name="solver_eng" localSheetId="7" hidden="1">2</definedName>
    <definedName name="solver_eng" localSheetId="6" hidden="1">2</definedName>
    <definedName name="solver_eng" localSheetId="11" hidden="1">2</definedName>
    <definedName name="solver_eng" localSheetId="12" hidden="1">2</definedName>
    <definedName name="solver_eng" localSheetId="13" hidden="1">2</definedName>
    <definedName name="solver_eng" localSheetId="14" hidden="1">2</definedName>
    <definedName name="solver_est" localSheetId="4" hidden="1">1</definedName>
    <definedName name="solver_est" localSheetId="3" hidden="1">1</definedName>
    <definedName name="solver_est" localSheetId="2" hidden="1">1</definedName>
    <definedName name="solver_est" localSheetId="1" hidden="1">1</definedName>
    <definedName name="solver_est" localSheetId="9" hidden="1">1</definedName>
    <definedName name="solver_est" localSheetId="8" hidden="1">1</definedName>
    <definedName name="solver_est" localSheetId="7" hidden="1">1</definedName>
    <definedName name="solver_est" localSheetId="6" hidden="1">1</definedName>
    <definedName name="solver_est" localSheetId="11" hidden="1">1</definedName>
    <definedName name="solver_est" localSheetId="12" hidden="1">1</definedName>
    <definedName name="solver_est" localSheetId="13" hidden="1">1</definedName>
    <definedName name="solver_est" localSheetId="14" hidden="1">1</definedName>
    <definedName name="solver_itr" localSheetId="4" hidden="1">2147483647</definedName>
    <definedName name="solver_itr" localSheetId="3" hidden="1">2147483647</definedName>
    <definedName name="solver_itr" localSheetId="2" hidden="1">2147483647</definedName>
    <definedName name="solver_itr" localSheetId="1" hidden="1">2147483647</definedName>
    <definedName name="solver_itr" localSheetId="9" hidden="1">2147483647</definedName>
    <definedName name="solver_itr" localSheetId="8" hidden="1">2147483647</definedName>
    <definedName name="solver_itr" localSheetId="7" hidden="1">2147483647</definedName>
    <definedName name="solver_itr" localSheetId="6" hidden="1">2147483647</definedName>
    <definedName name="solver_itr" localSheetId="11" hidden="1">2147483647</definedName>
    <definedName name="solver_itr" localSheetId="12" hidden="1">2147483647</definedName>
    <definedName name="solver_itr" localSheetId="13" hidden="1">2147483647</definedName>
    <definedName name="solver_itr" localSheetId="14" hidden="1">2147483647</definedName>
    <definedName name="solver_lhs1" localSheetId="4" hidden="1">'Ex 1 - Dry Ballast Shunted'!#REF!</definedName>
    <definedName name="solver_lhs1" localSheetId="3" hidden="1">'Ex 1 - Dry Ballast UnShunt'!#REF!</definedName>
    <definedName name="solver_lhs1" localSheetId="2" hidden="1">'Ex 1 - Wet Ballast Shunted'!#REF!</definedName>
    <definedName name="solver_lhs1" localSheetId="1" hidden="1">'Ex 1 - Wet Ballast UnShunt'!#REF!</definedName>
    <definedName name="solver_lhs1" localSheetId="9" hidden="1">'Ex 1 SENS - Dry Ballast Shunted'!#REF!</definedName>
    <definedName name="solver_lhs1" localSheetId="8" hidden="1">'Ex 1 SENS - Dry Ballast UnShunt'!#REF!</definedName>
    <definedName name="solver_lhs1" localSheetId="7" hidden="1">'Ex 1 SENS - Wet Ballast Shunted'!#REF!</definedName>
    <definedName name="solver_lhs1" localSheetId="6" hidden="1">'Ex 1 SENS - Wet Ballast UnShunt'!#REF!</definedName>
    <definedName name="solver_lhs1" localSheetId="11" hidden="1">'Ex 2 - 23000 Multi-Part'!#REF!</definedName>
    <definedName name="solver_lhs1" localSheetId="12" hidden="1">'Ex 3- JLess Wet Ballast Noshunt'!#REF!</definedName>
    <definedName name="solver_lhs1" localSheetId="13" hidden="1">'Ex 3- JLess Wet Ballast SHUNT'!#REF!</definedName>
    <definedName name="solver_lhs1" localSheetId="14" hidden="1">'FUTURE-3 Ohm Jless SH80pct near'!#REF!</definedName>
    <definedName name="solver_lhs10" localSheetId="4" hidden="1">'Ex 1 - Dry Ballast Shunted'!#REF!</definedName>
    <definedName name="solver_lhs10" localSheetId="3" hidden="1">'Ex 1 - Dry Ballast UnShunt'!#REF!</definedName>
    <definedName name="solver_lhs10" localSheetId="2" hidden="1">'Ex 1 - Wet Ballast Shunted'!#REF!</definedName>
    <definedName name="solver_lhs10" localSheetId="1" hidden="1">'Ex 1 - Wet Ballast UnShunt'!#REF!</definedName>
    <definedName name="solver_lhs10" localSheetId="9" hidden="1">'Ex 1 SENS - Dry Ballast Shunted'!#REF!</definedName>
    <definedName name="solver_lhs10" localSheetId="8" hidden="1">'Ex 1 SENS - Dry Ballast UnShunt'!#REF!</definedName>
    <definedName name="solver_lhs10" localSheetId="7" hidden="1">'Ex 1 SENS - Wet Ballast Shunted'!#REF!</definedName>
    <definedName name="solver_lhs10" localSheetId="6" hidden="1">'Ex 1 SENS - Wet Ballast UnShunt'!#REF!</definedName>
    <definedName name="solver_lhs10" localSheetId="11" hidden="1">'Ex 2 - 23000 Multi-Part'!#REF!</definedName>
    <definedName name="solver_lhs10" localSheetId="12" hidden="1">'Ex 3- JLess Wet Ballast Noshunt'!#REF!</definedName>
    <definedName name="solver_lhs10" localSheetId="13" hidden="1">'Ex 3- JLess Wet Ballast SHUNT'!#REF!</definedName>
    <definedName name="solver_lhs10" localSheetId="14" hidden="1">'FUTURE-3 Ohm Jless SH80pct near'!#REF!</definedName>
    <definedName name="solver_lhs11" localSheetId="4" hidden="1">'Ex 1 - Dry Ballast Shunted'!#REF!</definedName>
    <definedName name="solver_lhs11" localSheetId="3" hidden="1">'Ex 1 - Dry Ballast UnShunt'!#REF!</definedName>
    <definedName name="solver_lhs11" localSheetId="2" hidden="1">'Ex 1 - Wet Ballast Shunted'!#REF!</definedName>
    <definedName name="solver_lhs11" localSheetId="1" hidden="1">'Ex 1 - Wet Ballast UnShunt'!#REF!</definedName>
    <definedName name="solver_lhs11" localSheetId="9" hidden="1">'Ex 1 SENS - Dry Ballast Shunted'!#REF!</definedName>
    <definedName name="solver_lhs11" localSheetId="8" hidden="1">'Ex 1 SENS - Dry Ballast UnShunt'!#REF!</definedName>
    <definedName name="solver_lhs11" localSheetId="7" hidden="1">'Ex 1 SENS - Wet Ballast Shunted'!#REF!</definedName>
    <definedName name="solver_lhs11" localSheetId="6" hidden="1">'Ex 1 SENS - Wet Ballast UnShunt'!#REF!</definedName>
    <definedName name="solver_lhs11" localSheetId="11" hidden="1">'Ex 2 - 23000 Multi-Part'!#REF!</definedName>
    <definedName name="solver_lhs11" localSheetId="12" hidden="1">'Ex 3- JLess Wet Ballast Noshunt'!#REF!</definedName>
    <definedName name="solver_lhs11" localSheetId="13" hidden="1">'Ex 3- JLess Wet Ballast SHUNT'!#REF!</definedName>
    <definedName name="solver_lhs11" localSheetId="14" hidden="1">'FUTURE-3 Ohm Jless SH80pct near'!#REF!</definedName>
    <definedName name="solver_lhs12" localSheetId="4" hidden="1">'Ex 1 - Dry Ballast Shunted'!#REF!</definedName>
    <definedName name="solver_lhs12" localSheetId="3" hidden="1">'Ex 1 - Dry Ballast UnShunt'!#REF!</definedName>
    <definedName name="solver_lhs12" localSheetId="2" hidden="1">'Ex 1 - Wet Ballast Shunted'!#REF!</definedName>
    <definedName name="solver_lhs12" localSheetId="1" hidden="1">'Ex 1 - Wet Ballast UnShunt'!#REF!</definedName>
    <definedName name="solver_lhs12" localSheetId="9" hidden="1">'Ex 1 SENS - Dry Ballast Shunted'!#REF!</definedName>
    <definedName name="solver_lhs12" localSheetId="8" hidden="1">'Ex 1 SENS - Dry Ballast UnShunt'!#REF!</definedName>
    <definedName name="solver_lhs12" localSheetId="7" hidden="1">'Ex 1 SENS - Wet Ballast Shunted'!#REF!</definedName>
    <definedName name="solver_lhs12" localSheetId="6" hidden="1">'Ex 1 SENS - Wet Ballast UnShunt'!#REF!</definedName>
    <definedName name="solver_lhs12" localSheetId="11" hidden="1">'Ex 2 - 23000 Multi-Part'!#REF!</definedName>
    <definedName name="solver_lhs12" localSheetId="12" hidden="1">'Ex 3- JLess Wet Ballast Noshunt'!#REF!</definedName>
    <definedName name="solver_lhs12" localSheetId="13" hidden="1">'Ex 3- JLess Wet Ballast SHUNT'!#REF!</definedName>
    <definedName name="solver_lhs12" localSheetId="14" hidden="1">'FUTURE-3 Ohm Jless SH80pct near'!#REF!</definedName>
    <definedName name="solver_lhs13" localSheetId="4" hidden="1">'Ex 1 - Dry Ballast Shunted'!#REF!</definedName>
    <definedName name="solver_lhs13" localSheetId="3" hidden="1">'Ex 1 - Dry Ballast UnShunt'!#REF!</definedName>
    <definedName name="solver_lhs13" localSheetId="2" hidden="1">'Ex 1 - Wet Ballast Shunted'!#REF!</definedName>
    <definedName name="solver_lhs13" localSheetId="1" hidden="1">'Ex 1 - Wet Ballast UnShunt'!#REF!</definedName>
    <definedName name="solver_lhs13" localSheetId="9" hidden="1">'Ex 1 SENS - Dry Ballast Shunted'!#REF!</definedName>
    <definedName name="solver_lhs13" localSheetId="8" hidden="1">'Ex 1 SENS - Dry Ballast UnShunt'!#REF!</definedName>
    <definedName name="solver_lhs13" localSheetId="7" hidden="1">'Ex 1 SENS - Wet Ballast Shunted'!#REF!</definedName>
    <definedName name="solver_lhs13" localSheetId="6" hidden="1">'Ex 1 SENS - Wet Ballast UnShunt'!#REF!</definedName>
    <definedName name="solver_lhs13" localSheetId="11" hidden="1">'Ex 2 - 23000 Multi-Part'!#REF!</definedName>
    <definedName name="solver_lhs13" localSheetId="12" hidden="1">'Ex 3- JLess Wet Ballast Noshunt'!#REF!</definedName>
    <definedName name="solver_lhs13" localSheetId="13" hidden="1">'Ex 3- JLess Wet Ballast SHUNT'!#REF!</definedName>
    <definedName name="solver_lhs13" localSheetId="14" hidden="1">'FUTURE-3 Ohm Jless SH80pct near'!#REF!</definedName>
    <definedName name="solver_lhs14" localSheetId="4" hidden="1">'Ex 1 - Dry Ballast Shunted'!#REF!</definedName>
    <definedName name="solver_lhs14" localSheetId="3" hidden="1">'Ex 1 - Dry Ballast UnShunt'!#REF!</definedName>
    <definedName name="solver_lhs14" localSheetId="2" hidden="1">'Ex 1 - Wet Ballast Shunted'!#REF!</definedName>
    <definedName name="solver_lhs14" localSheetId="1" hidden="1">'Ex 1 - Wet Ballast UnShunt'!#REF!</definedName>
    <definedName name="solver_lhs14" localSheetId="9" hidden="1">'Ex 1 SENS - Dry Ballast Shunted'!#REF!</definedName>
    <definedName name="solver_lhs14" localSheetId="8" hidden="1">'Ex 1 SENS - Dry Ballast UnShunt'!#REF!</definedName>
    <definedName name="solver_lhs14" localSheetId="7" hidden="1">'Ex 1 SENS - Wet Ballast Shunted'!#REF!</definedName>
    <definedName name="solver_lhs14" localSheetId="6" hidden="1">'Ex 1 SENS - Wet Ballast UnShunt'!#REF!</definedName>
    <definedName name="solver_lhs14" localSheetId="11" hidden="1">'Ex 2 - 23000 Multi-Part'!#REF!</definedName>
    <definedName name="solver_lhs14" localSheetId="12" hidden="1">'Ex 3- JLess Wet Ballast Noshunt'!#REF!</definedName>
    <definedName name="solver_lhs14" localSheetId="13" hidden="1">'Ex 3- JLess Wet Ballast SHUNT'!#REF!</definedName>
    <definedName name="solver_lhs14" localSheetId="14" hidden="1">'FUTURE-3 Ohm Jless SH80pct near'!#REF!</definedName>
    <definedName name="solver_lhs15" localSheetId="4" hidden="1">'Ex 1 - Dry Ballast Shunted'!#REF!</definedName>
    <definedName name="solver_lhs15" localSheetId="3" hidden="1">'Ex 1 - Dry Ballast UnShunt'!#REF!</definedName>
    <definedName name="solver_lhs15" localSheetId="2" hidden="1">'Ex 1 - Wet Ballast Shunted'!#REF!</definedName>
    <definedName name="solver_lhs15" localSheetId="1" hidden="1">'Ex 1 - Wet Ballast UnShunt'!#REF!</definedName>
    <definedName name="solver_lhs15" localSheetId="9" hidden="1">'Ex 1 SENS - Dry Ballast Shunted'!#REF!</definedName>
    <definedName name="solver_lhs15" localSheetId="8" hidden="1">'Ex 1 SENS - Dry Ballast UnShunt'!#REF!</definedName>
    <definedName name="solver_lhs15" localSheetId="7" hidden="1">'Ex 1 SENS - Wet Ballast Shunted'!#REF!</definedName>
    <definedName name="solver_lhs15" localSheetId="6" hidden="1">'Ex 1 SENS - Wet Ballast UnShunt'!#REF!</definedName>
    <definedName name="solver_lhs15" localSheetId="11" hidden="1">'Ex 2 - 23000 Multi-Part'!#REF!</definedName>
    <definedName name="solver_lhs15" localSheetId="12" hidden="1">'Ex 3- JLess Wet Ballast Noshunt'!#REF!</definedName>
    <definedName name="solver_lhs15" localSheetId="13" hidden="1">'Ex 3- JLess Wet Ballast SHUNT'!#REF!</definedName>
    <definedName name="solver_lhs15" localSheetId="14" hidden="1">'FUTURE-3 Ohm Jless SH80pct near'!#REF!</definedName>
    <definedName name="solver_lhs16" localSheetId="4" hidden="1">'Ex 1 - Dry Ballast Shunted'!#REF!</definedName>
    <definedName name="solver_lhs16" localSheetId="3" hidden="1">'Ex 1 - Dry Ballast UnShunt'!#REF!</definedName>
    <definedName name="solver_lhs16" localSheetId="2" hidden="1">'Ex 1 - Wet Ballast Shunted'!#REF!</definedName>
    <definedName name="solver_lhs16" localSheetId="1" hidden="1">'Ex 1 - Wet Ballast UnShunt'!#REF!</definedName>
    <definedName name="solver_lhs16" localSheetId="9" hidden="1">'Ex 1 SENS - Dry Ballast Shunted'!#REF!</definedName>
    <definedName name="solver_lhs16" localSheetId="8" hidden="1">'Ex 1 SENS - Dry Ballast UnShunt'!#REF!</definedName>
    <definedName name="solver_lhs16" localSheetId="7" hidden="1">'Ex 1 SENS - Wet Ballast Shunted'!#REF!</definedName>
    <definedName name="solver_lhs16" localSheetId="6" hidden="1">'Ex 1 SENS - Wet Ballast UnShunt'!#REF!</definedName>
    <definedName name="solver_lhs16" localSheetId="11" hidden="1">'Ex 2 - 23000 Multi-Part'!#REF!</definedName>
    <definedName name="solver_lhs16" localSheetId="12" hidden="1">'Ex 3- JLess Wet Ballast Noshunt'!#REF!</definedName>
    <definedName name="solver_lhs16" localSheetId="13" hidden="1">'Ex 3- JLess Wet Ballast SHUNT'!#REF!</definedName>
    <definedName name="solver_lhs16" localSheetId="14" hidden="1">'FUTURE-3 Ohm Jless SH80pct near'!#REF!</definedName>
    <definedName name="solver_lhs17" localSheetId="4" hidden="1">'Ex 1 - Dry Ballast Shunted'!#REF!</definedName>
    <definedName name="solver_lhs17" localSheetId="3" hidden="1">'Ex 1 - Dry Ballast UnShunt'!#REF!</definedName>
    <definedName name="solver_lhs17" localSheetId="2" hidden="1">'Ex 1 - Wet Ballast Shunted'!#REF!</definedName>
    <definedName name="solver_lhs17" localSheetId="1" hidden="1">'Ex 1 - Wet Ballast UnShunt'!#REF!</definedName>
    <definedName name="solver_lhs17" localSheetId="9" hidden="1">'Ex 1 SENS - Dry Ballast Shunted'!#REF!</definedName>
    <definedName name="solver_lhs17" localSheetId="8" hidden="1">'Ex 1 SENS - Dry Ballast UnShunt'!#REF!</definedName>
    <definedName name="solver_lhs17" localSheetId="7" hidden="1">'Ex 1 SENS - Wet Ballast Shunted'!#REF!</definedName>
    <definedName name="solver_lhs17" localSheetId="6" hidden="1">'Ex 1 SENS - Wet Ballast UnShunt'!#REF!</definedName>
    <definedName name="solver_lhs17" localSheetId="11" hidden="1">'Ex 2 - 23000 Multi-Part'!#REF!</definedName>
    <definedName name="solver_lhs17" localSheetId="12" hidden="1">'Ex 3- JLess Wet Ballast Noshunt'!#REF!</definedName>
    <definedName name="solver_lhs17" localSheetId="13" hidden="1">'Ex 3- JLess Wet Ballast SHUNT'!#REF!</definedName>
    <definedName name="solver_lhs17" localSheetId="14" hidden="1">'FUTURE-3 Ohm Jless SH80pct near'!#REF!</definedName>
    <definedName name="solver_lhs18" localSheetId="4" hidden="1">'Ex 1 - Dry Ballast Shunted'!#REF!</definedName>
    <definedName name="solver_lhs18" localSheetId="3" hidden="1">'Ex 1 - Dry Ballast UnShunt'!#REF!</definedName>
    <definedName name="solver_lhs18" localSheetId="2" hidden="1">'Ex 1 - Wet Ballast Shunted'!#REF!</definedName>
    <definedName name="solver_lhs18" localSheetId="1" hidden="1">'Ex 1 - Wet Ballast UnShunt'!#REF!</definedName>
    <definedName name="solver_lhs18" localSheetId="9" hidden="1">'Ex 1 SENS - Dry Ballast Shunted'!#REF!</definedName>
    <definedName name="solver_lhs18" localSheetId="8" hidden="1">'Ex 1 SENS - Dry Ballast UnShunt'!#REF!</definedName>
    <definedName name="solver_lhs18" localSheetId="7" hidden="1">'Ex 1 SENS - Wet Ballast Shunted'!#REF!</definedName>
    <definedName name="solver_lhs18" localSheetId="6" hidden="1">'Ex 1 SENS - Wet Ballast UnShunt'!#REF!</definedName>
    <definedName name="solver_lhs18" localSheetId="11" hidden="1">'Ex 2 - 23000 Multi-Part'!#REF!</definedName>
    <definedName name="solver_lhs18" localSheetId="12" hidden="1">'Ex 3- JLess Wet Ballast Noshunt'!#REF!</definedName>
    <definedName name="solver_lhs18" localSheetId="13" hidden="1">'Ex 3- JLess Wet Ballast SHUNT'!#REF!</definedName>
    <definedName name="solver_lhs18" localSheetId="14" hidden="1">'FUTURE-3 Ohm Jless SH80pct near'!#REF!</definedName>
    <definedName name="solver_lhs19" localSheetId="4" hidden="1">'Ex 1 - Dry Ballast Shunted'!#REF!</definedName>
    <definedName name="solver_lhs19" localSheetId="3" hidden="1">'Ex 1 - Dry Ballast UnShunt'!#REF!</definedName>
    <definedName name="solver_lhs19" localSheetId="2" hidden="1">'Ex 1 - Wet Ballast Shunted'!#REF!</definedName>
    <definedName name="solver_lhs19" localSheetId="1" hidden="1">'Ex 1 - Wet Ballast UnShunt'!#REF!</definedName>
    <definedName name="solver_lhs19" localSheetId="9" hidden="1">'Ex 1 SENS - Dry Ballast Shunted'!#REF!</definedName>
    <definedName name="solver_lhs19" localSheetId="8" hidden="1">'Ex 1 SENS - Dry Ballast UnShunt'!#REF!</definedName>
    <definedName name="solver_lhs19" localSheetId="7" hidden="1">'Ex 1 SENS - Wet Ballast Shunted'!#REF!</definedName>
    <definedName name="solver_lhs19" localSheetId="6" hidden="1">'Ex 1 SENS - Wet Ballast UnShunt'!#REF!</definedName>
    <definedName name="solver_lhs19" localSheetId="11" hidden="1">'Ex 2 - 23000 Multi-Part'!#REF!</definedName>
    <definedName name="solver_lhs19" localSheetId="12" hidden="1">'Ex 3- JLess Wet Ballast Noshunt'!#REF!</definedName>
    <definedName name="solver_lhs19" localSheetId="13" hidden="1">'Ex 3- JLess Wet Ballast SHUNT'!#REF!</definedName>
    <definedName name="solver_lhs19" localSheetId="14" hidden="1">'FUTURE-3 Ohm Jless SH80pct near'!#REF!</definedName>
    <definedName name="solver_lhs2" localSheetId="4" hidden="1">'Ex 1 - Dry Ballast Shunted'!#REF!</definedName>
    <definedName name="solver_lhs2" localSheetId="3" hidden="1">'Ex 1 - Dry Ballast UnShunt'!#REF!</definedName>
    <definedName name="solver_lhs2" localSheetId="2" hidden="1">'Ex 1 - Wet Ballast Shunted'!#REF!</definedName>
    <definedName name="solver_lhs2" localSheetId="1" hidden="1">'Ex 1 - Wet Ballast UnShunt'!#REF!</definedName>
    <definedName name="solver_lhs2" localSheetId="9" hidden="1">'Ex 1 SENS - Dry Ballast Shunted'!#REF!</definedName>
    <definedName name="solver_lhs2" localSheetId="8" hidden="1">'Ex 1 SENS - Dry Ballast UnShunt'!#REF!</definedName>
    <definedName name="solver_lhs2" localSheetId="7" hidden="1">'Ex 1 SENS - Wet Ballast Shunted'!#REF!</definedName>
    <definedName name="solver_lhs2" localSheetId="6" hidden="1">'Ex 1 SENS - Wet Ballast UnShunt'!#REF!</definedName>
    <definedName name="solver_lhs2" localSheetId="11" hidden="1">'Ex 2 - 23000 Multi-Part'!#REF!</definedName>
    <definedName name="solver_lhs2" localSheetId="12" hidden="1">'Ex 3- JLess Wet Ballast Noshunt'!#REF!</definedName>
    <definedName name="solver_lhs2" localSheetId="13" hidden="1">'Ex 3- JLess Wet Ballast SHUNT'!#REF!</definedName>
    <definedName name="solver_lhs2" localSheetId="14" hidden="1">'FUTURE-3 Ohm Jless SH80pct near'!#REF!</definedName>
    <definedName name="solver_lhs20" localSheetId="4" hidden="1">'Ex 1 - Dry Ballast Shunted'!#REF!</definedName>
    <definedName name="solver_lhs20" localSheetId="3" hidden="1">'Ex 1 - Dry Ballast UnShunt'!#REF!</definedName>
    <definedName name="solver_lhs20" localSheetId="2" hidden="1">'Ex 1 - Wet Ballast Shunted'!#REF!</definedName>
    <definedName name="solver_lhs20" localSheetId="1" hidden="1">'Ex 1 - Wet Ballast UnShunt'!#REF!</definedName>
    <definedName name="solver_lhs20" localSheetId="9" hidden="1">'Ex 1 SENS - Dry Ballast Shunted'!#REF!</definedName>
    <definedName name="solver_lhs20" localSheetId="8" hidden="1">'Ex 1 SENS - Dry Ballast UnShunt'!#REF!</definedName>
    <definedName name="solver_lhs20" localSheetId="7" hidden="1">'Ex 1 SENS - Wet Ballast Shunted'!#REF!</definedName>
    <definedName name="solver_lhs20" localSheetId="6" hidden="1">'Ex 1 SENS - Wet Ballast UnShunt'!#REF!</definedName>
    <definedName name="solver_lhs20" localSheetId="11" hidden="1">'Ex 2 - 23000 Multi-Part'!#REF!</definedName>
    <definedName name="solver_lhs20" localSheetId="12" hidden="1">'Ex 3- JLess Wet Ballast Noshunt'!#REF!</definedName>
    <definedName name="solver_lhs20" localSheetId="13" hidden="1">'Ex 3- JLess Wet Ballast SHUNT'!#REF!</definedName>
    <definedName name="solver_lhs20" localSheetId="14" hidden="1">'FUTURE-3 Ohm Jless SH80pct near'!#REF!</definedName>
    <definedName name="solver_lhs21" localSheetId="4" hidden="1">'Ex 1 - Dry Ballast Shunted'!#REF!</definedName>
    <definedName name="solver_lhs21" localSheetId="3" hidden="1">'Ex 1 - Dry Ballast UnShunt'!#REF!</definedName>
    <definedName name="solver_lhs21" localSheetId="2" hidden="1">'Ex 1 - Wet Ballast Shunted'!#REF!</definedName>
    <definedName name="solver_lhs21" localSheetId="1" hidden="1">'Ex 1 - Wet Ballast UnShunt'!#REF!</definedName>
    <definedName name="solver_lhs21" localSheetId="9" hidden="1">'Ex 1 SENS - Dry Ballast Shunted'!#REF!</definedName>
    <definedName name="solver_lhs21" localSheetId="8" hidden="1">'Ex 1 SENS - Dry Ballast UnShunt'!#REF!</definedName>
    <definedName name="solver_lhs21" localSheetId="7" hidden="1">'Ex 1 SENS - Wet Ballast Shunted'!#REF!</definedName>
    <definedName name="solver_lhs21" localSheetId="6" hidden="1">'Ex 1 SENS - Wet Ballast UnShunt'!#REF!</definedName>
    <definedName name="solver_lhs21" localSheetId="11" hidden="1">'Ex 2 - 23000 Multi-Part'!#REF!</definedName>
    <definedName name="solver_lhs21" localSheetId="12" hidden="1">'Ex 3- JLess Wet Ballast Noshunt'!#REF!</definedName>
    <definedName name="solver_lhs21" localSheetId="13" hidden="1">'Ex 3- JLess Wet Ballast SHUNT'!#REF!</definedName>
    <definedName name="solver_lhs21" localSheetId="14" hidden="1">'FUTURE-3 Ohm Jless SH80pct near'!#REF!</definedName>
    <definedName name="solver_lhs22" localSheetId="4" hidden="1">'Ex 1 - Dry Ballast Shunted'!#REF!</definedName>
    <definedName name="solver_lhs22" localSheetId="3" hidden="1">'Ex 1 - Dry Ballast UnShunt'!#REF!</definedName>
    <definedName name="solver_lhs22" localSheetId="2" hidden="1">'Ex 1 - Wet Ballast Shunted'!#REF!</definedName>
    <definedName name="solver_lhs22" localSheetId="1" hidden="1">'Ex 1 - Wet Ballast UnShunt'!#REF!</definedName>
    <definedName name="solver_lhs22" localSheetId="9" hidden="1">'Ex 1 SENS - Dry Ballast Shunted'!#REF!</definedName>
    <definedName name="solver_lhs22" localSheetId="8" hidden="1">'Ex 1 SENS - Dry Ballast UnShunt'!#REF!</definedName>
    <definedName name="solver_lhs22" localSheetId="7" hidden="1">'Ex 1 SENS - Wet Ballast Shunted'!#REF!</definedName>
    <definedName name="solver_lhs22" localSheetId="6" hidden="1">'Ex 1 SENS - Wet Ballast UnShunt'!#REF!</definedName>
    <definedName name="solver_lhs22" localSheetId="11" hidden="1">'Ex 2 - 23000 Multi-Part'!#REF!</definedName>
    <definedName name="solver_lhs22" localSheetId="12" hidden="1">'Ex 3- JLess Wet Ballast Noshunt'!#REF!</definedName>
    <definedName name="solver_lhs22" localSheetId="13" hidden="1">'Ex 3- JLess Wet Ballast SHUNT'!#REF!</definedName>
    <definedName name="solver_lhs22" localSheetId="14" hidden="1">'FUTURE-3 Ohm Jless SH80pct near'!#REF!</definedName>
    <definedName name="solver_lhs23" localSheetId="4" hidden="1">'Ex 1 - Dry Ballast Shunted'!#REF!</definedName>
    <definedName name="solver_lhs23" localSheetId="3" hidden="1">'Ex 1 - Dry Ballast UnShunt'!#REF!</definedName>
    <definedName name="solver_lhs23" localSheetId="2" hidden="1">'Ex 1 - Wet Ballast Shunted'!#REF!</definedName>
    <definedName name="solver_lhs23" localSheetId="1" hidden="1">'Ex 1 - Wet Ballast UnShunt'!#REF!</definedName>
    <definedName name="solver_lhs23" localSheetId="9" hidden="1">'Ex 1 SENS - Dry Ballast Shunted'!#REF!</definedName>
    <definedName name="solver_lhs23" localSheetId="8" hidden="1">'Ex 1 SENS - Dry Ballast UnShunt'!#REF!</definedName>
    <definedName name="solver_lhs23" localSheetId="7" hidden="1">'Ex 1 SENS - Wet Ballast Shunted'!#REF!</definedName>
    <definedName name="solver_lhs23" localSheetId="6" hidden="1">'Ex 1 SENS - Wet Ballast UnShunt'!#REF!</definedName>
    <definedName name="solver_lhs23" localSheetId="11" hidden="1">'Ex 2 - 23000 Multi-Part'!#REF!</definedName>
    <definedName name="solver_lhs23" localSheetId="12" hidden="1">'Ex 3- JLess Wet Ballast Noshunt'!#REF!</definedName>
    <definedName name="solver_lhs23" localSheetId="13" hidden="1">'Ex 3- JLess Wet Ballast SHUNT'!#REF!</definedName>
    <definedName name="solver_lhs23" localSheetId="14" hidden="1">'FUTURE-3 Ohm Jless SH80pct near'!#REF!</definedName>
    <definedName name="solver_lhs24" localSheetId="4" hidden="1">'Ex 1 - Dry Ballast Shunted'!#REF!</definedName>
    <definedName name="solver_lhs24" localSheetId="3" hidden="1">'Ex 1 - Dry Ballast UnShunt'!#REF!</definedName>
    <definedName name="solver_lhs24" localSheetId="2" hidden="1">'Ex 1 - Wet Ballast Shunted'!#REF!</definedName>
    <definedName name="solver_lhs24" localSheetId="1" hidden="1">'Ex 1 - Wet Ballast UnShunt'!#REF!</definedName>
    <definedName name="solver_lhs24" localSheetId="9" hidden="1">'Ex 1 SENS - Dry Ballast Shunted'!#REF!</definedName>
    <definedName name="solver_lhs24" localSheetId="8" hidden="1">'Ex 1 SENS - Dry Ballast UnShunt'!#REF!</definedName>
    <definedName name="solver_lhs24" localSheetId="7" hidden="1">'Ex 1 SENS - Wet Ballast Shunted'!#REF!</definedName>
    <definedName name="solver_lhs24" localSheetId="6" hidden="1">'Ex 1 SENS - Wet Ballast UnShunt'!#REF!</definedName>
    <definedName name="solver_lhs24" localSheetId="11" hidden="1">'Ex 2 - 23000 Multi-Part'!#REF!</definedName>
    <definedName name="solver_lhs24" localSheetId="12" hidden="1">'Ex 3- JLess Wet Ballast Noshunt'!#REF!</definedName>
    <definedName name="solver_lhs24" localSheetId="13" hidden="1">'Ex 3- JLess Wet Ballast SHUNT'!#REF!</definedName>
    <definedName name="solver_lhs24" localSheetId="14" hidden="1">'FUTURE-3 Ohm Jless SH80pct near'!#REF!</definedName>
    <definedName name="solver_lhs25" localSheetId="4" hidden="1">'Ex 1 - Dry Ballast Shunted'!#REF!</definedName>
    <definedName name="solver_lhs25" localSheetId="3" hidden="1">'Ex 1 - Dry Ballast UnShunt'!#REF!</definedName>
    <definedName name="solver_lhs25" localSheetId="2" hidden="1">'Ex 1 - Wet Ballast Shunted'!#REF!</definedName>
    <definedName name="solver_lhs25" localSheetId="1" hidden="1">'Ex 1 - Wet Ballast UnShunt'!#REF!</definedName>
    <definedName name="solver_lhs25" localSheetId="9" hidden="1">'Ex 1 SENS - Dry Ballast Shunted'!#REF!</definedName>
    <definedName name="solver_lhs25" localSheetId="8" hidden="1">'Ex 1 SENS - Dry Ballast UnShunt'!#REF!</definedName>
    <definedName name="solver_lhs25" localSheetId="7" hidden="1">'Ex 1 SENS - Wet Ballast Shunted'!#REF!</definedName>
    <definedName name="solver_lhs25" localSheetId="6" hidden="1">'Ex 1 SENS - Wet Ballast UnShunt'!#REF!</definedName>
    <definedName name="solver_lhs25" localSheetId="11" hidden="1">'Ex 2 - 23000 Multi-Part'!#REF!</definedName>
    <definedName name="solver_lhs25" localSheetId="12" hidden="1">'Ex 3- JLess Wet Ballast Noshunt'!#REF!</definedName>
    <definedName name="solver_lhs25" localSheetId="13" hidden="1">'Ex 3- JLess Wet Ballast SHUNT'!#REF!</definedName>
    <definedName name="solver_lhs25" localSheetId="14" hidden="1">'FUTURE-3 Ohm Jless SH80pct near'!#REF!</definedName>
    <definedName name="solver_lhs26" localSheetId="4" hidden="1">'Ex 1 - Dry Ballast Shunted'!#REF!</definedName>
    <definedName name="solver_lhs26" localSheetId="3" hidden="1">'Ex 1 - Dry Ballast UnShunt'!#REF!</definedName>
    <definedName name="solver_lhs26" localSheetId="2" hidden="1">'Ex 1 - Wet Ballast Shunted'!#REF!</definedName>
    <definedName name="solver_lhs26" localSheetId="1" hidden="1">'Ex 1 - Wet Ballast UnShunt'!#REF!</definedName>
    <definedName name="solver_lhs26" localSheetId="9" hidden="1">'Ex 1 SENS - Dry Ballast Shunted'!#REF!</definedName>
    <definedName name="solver_lhs26" localSheetId="8" hidden="1">'Ex 1 SENS - Dry Ballast UnShunt'!#REF!</definedName>
    <definedName name="solver_lhs26" localSheetId="7" hidden="1">'Ex 1 SENS - Wet Ballast Shunted'!#REF!</definedName>
    <definedName name="solver_lhs26" localSheetId="6" hidden="1">'Ex 1 SENS - Wet Ballast UnShunt'!#REF!</definedName>
    <definedName name="solver_lhs26" localSheetId="11" hidden="1">'Ex 2 - 23000 Multi-Part'!#REF!</definedName>
    <definedName name="solver_lhs26" localSheetId="12" hidden="1">'Ex 3- JLess Wet Ballast Noshunt'!#REF!</definedName>
    <definedName name="solver_lhs26" localSheetId="13" hidden="1">'Ex 3- JLess Wet Ballast SHUNT'!#REF!</definedName>
    <definedName name="solver_lhs26" localSheetId="14" hidden="1">'FUTURE-3 Ohm Jless SH80pct near'!#REF!</definedName>
    <definedName name="solver_lhs27" localSheetId="4" hidden="1">'Ex 1 - Dry Ballast Shunted'!#REF!</definedName>
    <definedName name="solver_lhs27" localSheetId="3" hidden="1">'Ex 1 - Dry Ballast UnShunt'!#REF!</definedName>
    <definedName name="solver_lhs27" localSheetId="2" hidden="1">'Ex 1 - Wet Ballast Shunted'!#REF!</definedName>
    <definedName name="solver_lhs27" localSheetId="1" hidden="1">'Ex 1 - Wet Ballast UnShunt'!#REF!</definedName>
    <definedName name="solver_lhs27" localSheetId="9" hidden="1">'Ex 1 SENS - Dry Ballast Shunted'!#REF!</definedName>
    <definedName name="solver_lhs27" localSheetId="8" hidden="1">'Ex 1 SENS - Dry Ballast UnShunt'!#REF!</definedName>
    <definedName name="solver_lhs27" localSheetId="7" hidden="1">'Ex 1 SENS - Wet Ballast Shunted'!#REF!</definedName>
    <definedName name="solver_lhs27" localSheetId="6" hidden="1">'Ex 1 SENS - Wet Ballast UnShunt'!#REF!</definedName>
    <definedName name="solver_lhs27" localSheetId="11" hidden="1">'Ex 2 - 23000 Multi-Part'!#REF!</definedName>
    <definedName name="solver_lhs27" localSheetId="12" hidden="1">'Ex 3- JLess Wet Ballast Noshunt'!#REF!</definedName>
    <definedName name="solver_lhs27" localSheetId="13" hidden="1">'Ex 3- JLess Wet Ballast SHUNT'!#REF!</definedName>
    <definedName name="solver_lhs27" localSheetId="14" hidden="1">'FUTURE-3 Ohm Jless SH80pct near'!#REF!</definedName>
    <definedName name="solver_lhs28" localSheetId="4" hidden="1">'Ex 1 - Dry Ballast Shunted'!#REF!</definedName>
    <definedName name="solver_lhs28" localSheetId="3" hidden="1">'Ex 1 - Dry Ballast UnShunt'!#REF!</definedName>
    <definedName name="solver_lhs28" localSheetId="2" hidden="1">'Ex 1 - Wet Ballast Shunted'!#REF!</definedName>
    <definedName name="solver_lhs28" localSheetId="1" hidden="1">'Ex 1 - Wet Ballast UnShunt'!#REF!</definedName>
    <definedName name="solver_lhs28" localSheetId="9" hidden="1">'Ex 1 SENS - Dry Ballast Shunted'!#REF!</definedName>
    <definedName name="solver_lhs28" localSheetId="8" hidden="1">'Ex 1 SENS - Dry Ballast UnShunt'!#REF!</definedName>
    <definedName name="solver_lhs28" localSheetId="7" hidden="1">'Ex 1 SENS - Wet Ballast Shunted'!#REF!</definedName>
    <definedName name="solver_lhs28" localSheetId="6" hidden="1">'Ex 1 SENS - Wet Ballast UnShunt'!#REF!</definedName>
    <definedName name="solver_lhs28" localSheetId="11" hidden="1">'Ex 2 - 23000 Multi-Part'!#REF!</definedName>
    <definedName name="solver_lhs28" localSheetId="12" hidden="1">'Ex 3- JLess Wet Ballast Noshunt'!#REF!</definedName>
    <definedName name="solver_lhs28" localSheetId="13" hidden="1">'Ex 3- JLess Wet Ballast SHUNT'!#REF!</definedName>
    <definedName name="solver_lhs28" localSheetId="14" hidden="1">'FUTURE-3 Ohm Jless SH80pct near'!#REF!</definedName>
    <definedName name="solver_lhs29" localSheetId="4" hidden="1">'Ex 1 - Dry Ballast Shunted'!#REF!</definedName>
    <definedName name="solver_lhs29" localSheetId="3" hidden="1">'Ex 1 - Dry Ballast UnShunt'!#REF!</definedName>
    <definedName name="solver_lhs29" localSheetId="2" hidden="1">'Ex 1 - Wet Ballast Shunted'!#REF!</definedName>
    <definedName name="solver_lhs29" localSheetId="1" hidden="1">'Ex 1 - Wet Ballast UnShunt'!#REF!</definedName>
    <definedName name="solver_lhs29" localSheetId="9" hidden="1">'Ex 1 SENS - Dry Ballast Shunted'!#REF!</definedName>
    <definedName name="solver_lhs29" localSheetId="8" hidden="1">'Ex 1 SENS - Dry Ballast UnShunt'!#REF!</definedName>
    <definedName name="solver_lhs29" localSheetId="7" hidden="1">'Ex 1 SENS - Wet Ballast Shunted'!#REF!</definedName>
    <definedName name="solver_lhs29" localSheetId="6" hidden="1">'Ex 1 SENS - Wet Ballast UnShunt'!#REF!</definedName>
    <definedName name="solver_lhs29" localSheetId="11" hidden="1">'Ex 2 - 23000 Multi-Part'!#REF!</definedName>
    <definedName name="solver_lhs29" localSheetId="12" hidden="1">'Ex 3- JLess Wet Ballast Noshunt'!#REF!</definedName>
    <definedName name="solver_lhs29" localSheetId="13" hidden="1">'Ex 3- JLess Wet Ballast SHUNT'!#REF!</definedName>
    <definedName name="solver_lhs29" localSheetId="14" hidden="1">'FUTURE-3 Ohm Jless SH80pct near'!#REF!</definedName>
    <definedName name="solver_lhs3" localSheetId="4" hidden="1">'Ex 1 - Dry Ballast Shunted'!#REF!</definedName>
    <definedName name="solver_lhs3" localSheetId="3" hidden="1">'Ex 1 - Dry Ballast UnShunt'!#REF!</definedName>
    <definedName name="solver_lhs3" localSheetId="2" hidden="1">'Ex 1 - Wet Ballast Shunted'!#REF!</definedName>
    <definedName name="solver_lhs3" localSheetId="1" hidden="1">'Ex 1 - Wet Ballast UnShunt'!#REF!</definedName>
    <definedName name="solver_lhs3" localSheetId="9" hidden="1">'Ex 1 SENS - Dry Ballast Shunted'!#REF!</definedName>
    <definedName name="solver_lhs3" localSheetId="8" hidden="1">'Ex 1 SENS - Dry Ballast UnShunt'!#REF!</definedName>
    <definedName name="solver_lhs3" localSheetId="7" hidden="1">'Ex 1 SENS - Wet Ballast Shunted'!#REF!</definedName>
    <definedName name="solver_lhs3" localSheetId="6" hidden="1">'Ex 1 SENS - Wet Ballast UnShunt'!#REF!</definedName>
    <definedName name="solver_lhs3" localSheetId="11" hidden="1">'Ex 2 - 23000 Multi-Part'!#REF!</definedName>
    <definedName name="solver_lhs3" localSheetId="12" hidden="1">'Ex 3- JLess Wet Ballast Noshunt'!#REF!</definedName>
    <definedName name="solver_lhs3" localSheetId="13" hidden="1">'Ex 3- JLess Wet Ballast SHUNT'!#REF!</definedName>
    <definedName name="solver_lhs3" localSheetId="14" hidden="1">'FUTURE-3 Ohm Jless SH80pct near'!#REF!</definedName>
    <definedName name="solver_lhs30" localSheetId="4" hidden="1">'Ex 1 - Dry Ballast Shunted'!#REF!</definedName>
    <definedName name="solver_lhs30" localSheetId="3" hidden="1">'Ex 1 - Dry Ballast UnShunt'!#REF!</definedName>
    <definedName name="solver_lhs30" localSheetId="2" hidden="1">'Ex 1 - Wet Ballast Shunted'!#REF!</definedName>
    <definedName name="solver_lhs30" localSheetId="1" hidden="1">'Ex 1 - Wet Ballast UnShunt'!#REF!</definedName>
    <definedName name="solver_lhs30" localSheetId="9" hidden="1">'Ex 1 SENS - Dry Ballast Shunted'!#REF!</definedName>
    <definedName name="solver_lhs30" localSheetId="8" hidden="1">'Ex 1 SENS - Dry Ballast UnShunt'!#REF!</definedName>
    <definedName name="solver_lhs30" localSheetId="7" hidden="1">'Ex 1 SENS - Wet Ballast Shunted'!#REF!</definedName>
    <definedName name="solver_lhs30" localSheetId="6" hidden="1">'Ex 1 SENS - Wet Ballast UnShunt'!#REF!</definedName>
    <definedName name="solver_lhs30" localSheetId="11" hidden="1">'Ex 2 - 23000 Multi-Part'!#REF!</definedName>
    <definedName name="solver_lhs30" localSheetId="12" hidden="1">'Ex 3- JLess Wet Ballast Noshunt'!#REF!</definedName>
    <definedName name="solver_lhs30" localSheetId="13" hidden="1">'Ex 3- JLess Wet Ballast SHUNT'!#REF!</definedName>
    <definedName name="solver_lhs30" localSheetId="14" hidden="1">'FUTURE-3 Ohm Jless SH80pct near'!#REF!</definedName>
    <definedName name="solver_lhs31" localSheetId="4" hidden="1">'Ex 1 - Dry Ballast Shunted'!#REF!</definedName>
    <definedName name="solver_lhs31" localSheetId="3" hidden="1">'Ex 1 - Dry Ballast UnShunt'!#REF!</definedName>
    <definedName name="solver_lhs31" localSheetId="2" hidden="1">'Ex 1 - Wet Ballast Shunted'!#REF!</definedName>
    <definedName name="solver_lhs31" localSheetId="1" hidden="1">'Ex 1 - Wet Ballast UnShunt'!#REF!</definedName>
    <definedName name="solver_lhs31" localSheetId="9" hidden="1">'Ex 1 SENS - Dry Ballast Shunted'!#REF!</definedName>
    <definedName name="solver_lhs31" localSheetId="8" hidden="1">'Ex 1 SENS - Dry Ballast UnShunt'!#REF!</definedName>
    <definedName name="solver_lhs31" localSheetId="7" hidden="1">'Ex 1 SENS - Wet Ballast Shunted'!#REF!</definedName>
    <definedName name="solver_lhs31" localSheetId="6" hidden="1">'Ex 1 SENS - Wet Ballast UnShunt'!#REF!</definedName>
    <definedName name="solver_lhs31" localSheetId="11" hidden="1">'Ex 2 - 23000 Multi-Part'!#REF!</definedName>
    <definedName name="solver_lhs31" localSheetId="12" hidden="1">'Ex 3- JLess Wet Ballast Noshunt'!#REF!</definedName>
    <definedName name="solver_lhs31" localSheetId="13" hidden="1">'Ex 3- JLess Wet Ballast SHUNT'!#REF!</definedName>
    <definedName name="solver_lhs31" localSheetId="14" hidden="1">'FUTURE-3 Ohm Jless SH80pct near'!#REF!</definedName>
    <definedName name="solver_lhs32" localSheetId="4" hidden="1">'Ex 1 - Dry Ballast Shunted'!#REF!</definedName>
    <definedName name="solver_lhs32" localSheetId="3" hidden="1">'Ex 1 - Dry Ballast UnShunt'!#REF!</definedName>
    <definedName name="solver_lhs32" localSheetId="2" hidden="1">'Ex 1 - Wet Ballast Shunted'!#REF!</definedName>
    <definedName name="solver_lhs32" localSheetId="1" hidden="1">'Ex 1 - Wet Ballast UnShunt'!#REF!</definedName>
    <definedName name="solver_lhs32" localSheetId="9" hidden="1">'Ex 1 SENS - Dry Ballast Shunted'!#REF!</definedName>
    <definedName name="solver_lhs32" localSheetId="8" hidden="1">'Ex 1 SENS - Dry Ballast UnShunt'!#REF!</definedName>
    <definedName name="solver_lhs32" localSheetId="7" hidden="1">'Ex 1 SENS - Wet Ballast Shunted'!#REF!</definedName>
    <definedName name="solver_lhs32" localSheetId="6" hidden="1">'Ex 1 SENS - Wet Ballast UnShunt'!#REF!</definedName>
    <definedName name="solver_lhs32" localSheetId="11" hidden="1">'Ex 2 - 23000 Multi-Part'!#REF!</definedName>
    <definedName name="solver_lhs32" localSheetId="12" hidden="1">'Ex 3- JLess Wet Ballast Noshunt'!#REF!</definedName>
    <definedName name="solver_lhs32" localSheetId="13" hidden="1">'Ex 3- JLess Wet Ballast SHUNT'!#REF!</definedName>
    <definedName name="solver_lhs32" localSheetId="14" hidden="1">'FUTURE-3 Ohm Jless SH80pct near'!#REF!</definedName>
    <definedName name="solver_lhs33" localSheetId="4" hidden="1">'Ex 1 - Dry Ballast Shunted'!#REF!</definedName>
    <definedName name="solver_lhs33" localSheetId="3" hidden="1">'Ex 1 - Dry Ballast UnShunt'!#REF!</definedName>
    <definedName name="solver_lhs33" localSheetId="2" hidden="1">'Ex 1 - Wet Ballast Shunted'!#REF!</definedName>
    <definedName name="solver_lhs33" localSheetId="1" hidden="1">'Ex 1 - Wet Ballast UnShunt'!#REF!</definedName>
    <definedName name="solver_lhs33" localSheetId="9" hidden="1">'Ex 1 SENS - Dry Ballast Shunted'!#REF!</definedName>
    <definedName name="solver_lhs33" localSheetId="8" hidden="1">'Ex 1 SENS - Dry Ballast UnShunt'!#REF!</definedName>
    <definedName name="solver_lhs33" localSheetId="7" hidden="1">'Ex 1 SENS - Wet Ballast Shunted'!#REF!</definedName>
    <definedName name="solver_lhs33" localSheetId="6" hidden="1">'Ex 1 SENS - Wet Ballast UnShunt'!#REF!</definedName>
    <definedName name="solver_lhs33" localSheetId="11" hidden="1">'Ex 2 - 23000 Multi-Part'!#REF!</definedName>
    <definedName name="solver_lhs33" localSheetId="12" hidden="1">'Ex 3- JLess Wet Ballast Noshunt'!#REF!</definedName>
    <definedName name="solver_lhs33" localSheetId="13" hidden="1">'Ex 3- JLess Wet Ballast SHUNT'!#REF!</definedName>
    <definedName name="solver_lhs33" localSheetId="14" hidden="1">'FUTURE-3 Ohm Jless SH80pct near'!#REF!</definedName>
    <definedName name="solver_lhs34" localSheetId="4" hidden="1">'Ex 1 - Dry Ballast Shunted'!#REF!</definedName>
    <definedName name="solver_lhs34" localSheetId="3" hidden="1">'Ex 1 - Dry Ballast UnShunt'!#REF!</definedName>
    <definedName name="solver_lhs34" localSheetId="2" hidden="1">'Ex 1 - Wet Ballast Shunted'!#REF!</definedName>
    <definedName name="solver_lhs34" localSheetId="1" hidden="1">'Ex 1 - Wet Ballast UnShunt'!#REF!</definedName>
    <definedName name="solver_lhs34" localSheetId="9" hidden="1">'Ex 1 SENS - Dry Ballast Shunted'!#REF!</definedName>
    <definedName name="solver_lhs34" localSheetId="8" hidden="1">'Ex 1 SENS - Dry Ballast UnShunt'!#REF!</definedName>
    <definedName name="solver_lhs34" localSheetId="7" hidden="1">'Ex 1 SENS - Wet Ballast Shunted'!#REF!</definedName>
    <definedName name="solver_lhs34" localSheetId="6" hidden="1">'Ex 1 SENS - Wet Ballast UnShunt'!#REF!</definedName>
    <definedName name="solver_lhs34" localSheetId="11" hidden="1">'Ex 2 - 23000 Multi-Part'!#REF!</definedName>
    <definedName name="solver_lhs34" localSheetId="12" hidden="1">'Ex 3- JLess Wet Ballast Noshunt'!#REF!</definedName>
    <definedName name="solver_lhs34" localSheetId="13" hidden="1">'Ex 3- JLess Wet Ballast SHUNT'!#REF!</definedName>
    <definedName name="solver_lhs34" localSheetId="14" hidden="1">'FUTURE-3 Ohm Jless SH80pct near'!#REF!</definedName>
    <definedName name="solver_lhs35" localSheetId="4" hidden="1">'Ex 1 - Dry Ballast Shunted'!#REF!</definedName>
    <definedName name="solver_lhs35" localSheetId="3" hidden="1">'Ex 1 - Dry Ballast UnShunt'!#REF!</definedName>
    <definedName name="solver_lhs35" localSheetId="2" hidden="1">'Ex 1 - Wet Ballast Shunted'!#REF!</definedName>
    <definedName name="solver_lhs35" localSheetId="1" hidden="1">'Ex 1 - Wet Ballast UnShunt'!#REF!</definedName>
    <definedName name="solver_lhs35" localSheetId="9" hidden="1">'Ex 1 SENS - Dry Ballast Shunted'!#REF!</definedName>
    <definedName name="solver_lhs35" localSheetId="8" hidden="1">'Ex 1 SENS - Dry Ballast UnShunt'!#REF!</definedName>
    <definedName name="solver_lhs35" localSheetId="7" hidden="1">'Ex 1 SENS - Wet Ballast Shunted'!#REF!</definedName>
    <definedName name="solver_lhs35" localSheetId="6" hidden="1">'Ex 1 SENS - Wet Ballast UnShunt'!#REF!</definedName>
    <definedName name="solver_lhs35" localSheetId="11" hidden="1">'Ex 2 - 23000 Multi-Part'!#REF!</definedName>
    <definedName name="solver_lhs35" localSheetId="12" hidden="1">'Ex 3- JLess Wet Ballast Noshunt'!#REF!</definedName>
    <definedName name="solver_lhs35" localSheetId="13" hidden="1">'Ex 3- JLess Wet Ballast SHUNT'!#REF!</definedName>
    <definedName name="solver_lhs35" localSheetId="14" hidden="1">'FUTURE-3 Ohm Jless SH80pct near'!#REF!</definedName>
    <definedName name="solver_lhs36" localSheetId="4" hidden="1">'Ex 1 - Dry Ballast Shunted'!#REF!</definedName>
    <definedName name="solver_lhs36" localSheetId="3" hidden="1">'Ex 1 - Dry Ballast UnShunt'!#REF!</definedName>
    <definedName name="solver_lhs36" localSheetId="2" hidden="1">'Ex 1 - Wet Ballast Shunted'!#REF!</definedName>
    <definedName name="solver_lhs36" localSheetId="1" hidden="1">'Ex 1 - Wet Ballast UnShunt'!#REF!</definedName>
    <definedName name="solver_lhs36" localSheetId="9" hidden="1">'Ex 1 SENS - Dry Ballast Shunted'!#REF!</definedName>
    <definedName name="solver_lhs36" localSheetId="8" hidden="1">'Ex 1 SENS - Dry Ballast UnShunt'!#REF!</definedName>
    <definedName name="solver_lhs36" localSheetId="7" hidden="1">'Ex 1 SENS - Wet Ballast Shunted'!#REF!</definedName>
    <definedName name="solver_lhs36" localSheetId="6" hidden="1">'Ex 1 SENS - Wet Ballast UnShunt'!#REF!</definedName>
    <definedName name="solver_lhs36" localSheetId="11" hidden="1">'Ex 2 - 23000 Multi-Part'!#REF!</definedName>
    <definedName name="solver_lhs36" localSheetId="12" hidden="1">'Ex 3- JLess Wet Ballast Noshunt'!#REF!</definedName>
    <definedName name="solver_lhs36" localSheetId="13" hidden="1">'Ex 3- JLess Wet Ballast SHUNT'!#REF!</definedName>
    <definedName name="solver_lhs36" localSheetId="14" hidden="1">'FUTURE-3 Ohm Jless SH80pct near'!#REF!</definedName>
    <definedName name="solver_lhs37" localSheetId="4" hidden="1">'Ex 1 - Dry Ballast Shunted'!#REF!</definedName>
    <definedName name="solver_lhs37" localSheetId="3" hidden="1">'Ex 1 - Dry Ballast UnShunt'!#REF!</definedName>
    <definedName name="solver_lhs37" localSheetId="2" hidden="1">'Ex 1 - Wet Ballast Shunted'!#REF!</definedName>
    <definedName name="solver_lhs37" localSheetId="1" hidden="1">'Ex 1 - Wet Ballast UnShunt'!#REF!</definedName>
    <definedName name="solver_lhs37" localSheetId="9" hidden="1">'Ex 1 SENS - Dry Ballast Shunted'!#REF!</definedName>
    <definedName name="solver_lhs37" localSheetId="8" hidden="1">'Ex 1 SENS - Dry Ballast UnShunt'!#REF!</definedName>
    <definedName name="solver_lhs37" localSheetId="7" hidden="1">'Ex 1 SENS - Wet Ballast Shunted'!#REF!</definedName>
    <definedName name="solver_lhs37" localSheetId="6" hidden="1">'Ex 1 SENS - Wet Ballast UnShunt'!#REF!</definedName>
    <definedName name="solver_lhs37" localSheetId="11" hidden="1">'Ex 2 - 23000 Multi-Part'!#REF!</definedName>
    <definedName name="solver_lhs37" localSheetId="12" hidden="1">'Ex 3- JLess Wet Ballast Noshunt'!#REF!</definedName>
    <definedName name="solver_lhs37" localSheetId="13" hidden="1">'Ex 3- JLess Wet Ballast SHUNT'!#REF!</definedName>
    <definedName name="solver_lhs37" localSheetId="14" hidden="1">'FUTURE-3 Ohm Jless SH80pct near'!#REF!</definedName>
    <definedName name="solver_lhs38" localSheetId="4" hidden="1">'Ex 1 - Dry Ballast Shunted'!#REF!</definedName>
    <definedName name="solver_lhs38" localSheetId="3" hidden="1">'Ex 1 - Dry Ballast UnShunt'!#REF!</definedName>
    <definedName name="solver_lhs38" localSheetId="2" hidden="1">'Ex 1 - Wet Ballast Shunted'!#REF!</definedName>
    <definedName name="solver_lhs38" localSheetId="1" hidden="1">'Ex 1 - Wet Ballast UnShunt'!#REF!</definedName>
    <definedName name="solver_lhs38" localSheetId="9" hidden="1">'Ex 1 SENS - Dry Ballast Shunted'!#REF!</definedName>
    <definedName name="solver_lhs38" localSheetId="8" hidden="1">'Ex 1 SENS - Dry Ballast UnShunt'!#REF!</definedName>
    <definedName name="solver_lhs38" localSheetId="7" hidden="1">'Ex 1 SENS - Wet Ballast Shunted'!#REF!</definedName>
    <definedName name="solver_lhs38" localSheetId="6" hidden="1">'Ex 1 SENS - Wet Ballast UnShunt'!#REF!</definedName>
    <definedName name="solver_lhs38" localSheetId="11" hidden="1">'Ex 2 - 23000 Multi-Part'!#REF!</definedName>
    <definedName name="solver_lhs38" localSheetId="12" hidden="1">'Ex 3- JLess Wet Ballast Noshunt'!#REF!</definedName>
    <definedName name="solver_lhs38" localSheetId="13" hidden="1">'Ex 3- JLess Wet Ballast SHUNT'!#REF!</definedName>
    <definedName name="solver_lhs38" localSheetId="14" hidden="1">'FUTURE-3 Ohm Jless SH80pct near'!#REF!</definedName>
    <definedName name="solver_lhs39" localSheetId="4" hidden="1">'Ex 1 - Dry Ballast Shunted'!#REF!</definedName>
    <definedName name="solver_lhs39" localSheetId="3" hidden="1">'Ex 1 - Dry Ballast UnShunt'!#REF!</definedName>
    <definedName name="solver_lhs39" localSheetId="2" hidden="1">'Ex 1 - Wet Ballast Shunted'!#REF!</definedName>
    <definedName name="solver_lhs39" localSheetId="1" hidden="1">'Ex 1 - Wet Ballast UnShunt'!#REF!</definedName>
    <definedName name="solver_lhs39" localSheetId="9" hidden="1">'Ex 1 SENS - Dry Ballast Shunted'!#REF!</definedName>
    <definedName name="solver_lhs39" localSheetId="8" hidden="1">'Ex 1 SENS - Dry Ballast UnShunt'!#REF!</definedName>
    <definedName name="solver_lhs39" localSheetId="7" hidden="1">'Ex 1 SENS - Wet Ballast Shunted'!#REF!</definedName>
    <definedName name="solver_lhs39" localSheetId="6" hidden="1">'Ex 1 SENS - Wet Ballast UnShunt'!#REF!</definedName>
    <definedName name="solver_lhs39" localSheetId="11" hidden="1">'Ex 2 - 23000 Multi-Part'!#REF!</definedName>
    <definedName name="solver_lhs39" localSheetId="12" hidden="1">'Ex 3- JLess Wet Ballast Noshunt'!#REF!</definedName>
    <definedName name="solver_lhs39" localSheetId="13" hidden="1">'Ex 3- JLess Wet Ballast SHUNT'!#REF!</definedName>
    <definedName name="solver_lhs39" localSheetId="14" hidden="1">'FUTURE-3 Ohm Jless SH80pct near'!#REF!</definedName>
    <definedName name="solver_lhs4" localSheetId="4" hidden="1">'Ex 1 - Dry Ballast Shunted'!#REF!</definedName>
    <definedName name="solver_lhs4" localSheetId="3" hidden="1">'Ex 1 - Dry Ballast UnShunt'!#REF!</definedName>
    <definedName name="solver_lhs4" localSheetId="2" hidden="1">'Ex 1 - Wet Ballast Shunted'!#REF!</definedName>
    <definedName name="solver_lhs4" localSheetId="1" hidden="1">'Ex 1 - Wet Ballast UnShunt'!#REF!</definedName>
    <definedName name="solver_lhs4" localSheetId="9" hidden="1">'Ex 1 SENS - Dry Ballast Shunted'!#REF!</definedName>
    <definedName name="solver_lhs4" localSheetId="8" hidden="1">'Ex 1 SENS - Dry Ballast UnShunt'!#REF!</definedName>
    <definedName name="solver_lhs4" localSheetId="7" hidden="1">'Ex 1 SENS - Wet Ballast Shunted'!#REF!</definedName>
    <definedName name="solver_lhs4" localSheetId="6" hidden="1">'Ex 1 SENS - Wet Ballast UnShunt'!#REF!</definedName>
    <definedName name="solver_lhs4" localSheetId="11" hidden="1">'Ex 2 - 23000 Multi-Part'!#REF!</definedName>
    <definedName name="solver_lhs4" localSheetId="12" hidden="1">'Ex 3- JLess Wet Ballast Noshunt'!#REF!</definedName>
    <definedName name="solver_lhs4" localSheetId="13" hidden="1">'Ex 3- JLess Wet Ballast SHUNT'!#REF!</definedName>
    <definedName name="solver_lhs4" localSheetId="14" hidden="1">'FUTURE-3 Ohm Jless SH80pct near'!#REF!</definedName>
    <definedName name="solver_lhs40" localSheetId="4" hidden="1">'Ex 1 - Dry Ballast Shunted'!#REF!</definedName>
    <definedName name="solver_lhs40" localSheetId="3" hidden="1">'Ex 1 - Dry Ballast UnShunt'!#REF!</definedName>
    <definedName name="solver_lhs40" localSheetId="2" hidden="1">'Ex 1 - Wet Ballast Shunted'!#REF!</definedName>
    <definedName name="solver_lhs40" localSheetId="1" hidden="1">'Ex 1 - Wet Ballast UnShunt'!#REF!</definedName>
    <definedName name="solver_lhs40" localSheetId="9" hidden="1">'Ex 1 SENS - Dry Ballast Shunted'!#REF!</definedName>
    <definedName name="solver_lhs40" localSheetId="8" hidden="1">'Ex 1 SENS - Dry Ballast UnShunt'!#REF!</definedName>
    <definedName name="solver_lhs40" localSheetId="7" hidden="1">'Ex 1 SENS - Wet Ballast Shunted'!#REF!</definedName>
    <definedName name="solver_lhs40" localSheetId="6" hidden="1">'Ex 1 SENS - Wet Ballast UnShunt'!#REF!</definedName>
    <definedName name="solver_lhs40" localSheetId="11" hidden="1">'Ex 2 - 23000 Multi-Part'!#REF!</definedName>
    <definedName name="solver_lhs40" localSheetId="12" hidden="1">'Ex 3- JLess Wet Ballast Noshunt'!#REF!</definedName>
    <definedName name="solver_lhs40" localSheetId="13" hidden="1">'Ex 3- JLess Wet Ballast SHUNT'!#REF!</definedName>
    <definedName name="solver_lhs40" localSheetId="14" hidden="1">'FUTURE-3 Ohm Jless SH80pct near'!#REF!</definedName>
    <definedName name="solver_lhs41" localSheetId="4" hidden="1">'Ex 1 - Dry Ballast Shunted'!#REF!</definedName>
    <definedName name="solver_lhs41" localSheetId="3" hidden="1">'Ex 1 - Dry Ballast UnShunt'!#REF!</definedName>
    <definedName name="solver_lhs41" localSheetId="2" hidden="1">'Ex 1 - Wet Ballast Shunted'!#REF!</definedName>
    <definedName name="solver_lhs41" localSheetId="1" hidden="1">'Ex 1 - Wet Ballast UnShunt'!#REF!</definedName>
    <definedName name="solver_lhs41" localSheetId="9" hidden="1">'Ex 1 SENS - Dry Ballast Shunted'!#REF!</definedName>
    <definedName name="solver_lhs41" localSheetId="8" hidden="1">'Ex 1 SENS - Dry Ballast UnShunt'!#REF!</definedName>
    <definedName name="solver_lhs41" localSheetId="7" hidden="1">'Ex 1 SENS - Wet Ballast Shunted'!#REF!</definedName>
    <definedName name="solver_lhs41" localSheetId="6" hidden="1">'Ex 1 SENS - Wet Ballast UnShunt'!#REF!</definedName>
    <definedName name="solver_lhs41" localSheetId="11" hidden="1">'Ex 2 - 23000 Multi-Part'!#REF!</definedName>
    <definedName name="solver_lhs41" localSheetId="12" hidden="1">'Ex 3- JLess Wet Ballast Noshunt'!#REF!</definedName>
    <definedName name="solver_lhs41" localSheetId="13" hidden="1">'Ex 3- JLess Wet Ballast SHUNT'!#REF!</definedName>
    <definedName name="solver_lhs41" localSheetId="14" hidden="1">'FUTURE-3 Ohm Jless SH80pct near'!#REF!</definedName>
    <definedName name="solver_lhs42" localSheetId="4" hidden="1">'Ex 1 - Dry Ballast Shunted'!#REF!</definedName>
    <definedName name="solver_lhs42" localSheetId="3" hidden="1">'Ex 1 - Dry Ballast UnShunt'!#REF!</definedName>
    <definedName name="solver_lhs42" localSheetId="2" hidden="1">'Ex 1 - Wet Ballast Shunted'!#REF!</definedName>
    <definedName name="solver_lhs42" localSheetId="1" hidden="1">'Ex 1 - Wet Ballast UnShunt'!#REF!</definedName>
    <definedName name="solver_lhs42" localSheetId="9" hidden="1">'Ex 1 SENS - Dry Ballast Shunted'!#REF!</definedName>
    <definedName name="solver_lhs42" localSheetId="8" hidden="1">'Ex 1 SENS - Dry Ballast UnShunt'!#REF!</definedName>
    <definedName name="solver_lhs42" localSheetId="7" hidden="1">'Ex 1 SENS - Wet Ballast Shunted'!#REF!</definedName>
    <definedName name="solver_lhs42" localSheetId="6" hidden="1">'Ex 1 SENS - Wet Ballast UnShunt'!#REF!</definedName>
    <definedName name="solver_lhs42" localSheetId="11" hidden="1">'Ex 2 - 23000 Multi-Part'!#REF!</definedName>
    <definedName name="solver_lhs42" localSheetId="12" hidden="1">'Ex 3- JLess Wet Ballast Noshunt'!#REF!</definedName>
    <definedName name="solver_lhs42" localSheetId="13" hidden="1">'Ex 3- JLess Wet Ballast SHUNT'!#REF!</definedName>
    <definedName name="solver_lhs42" localSheetId="14" hidden="1">'FUTURE-3 Ohm Jless SH80pct near'!#REF!</definedName>
    <definedName name="solver_lhs43" localSheetId="4" hidden="1">'Ex 1 - Dry Ballast Shunted'!#REF!</definedName>
    <definedName name="solver_lhs43" localSheetId="3" hidden="1">'Ex 1 - Dry Ballast UnShunt'!#REF!</definedName>
    <definedName name="solver_lhs43" localSheetId="2" hidden="1">'Ex 1 - Wet Ballast Shunted'!#REF!</definedName>
    <definedName name="solver_lhs43" localSheetId="1" hidden="1">'Ex 1 - Wet Ballast UnShunt'!#REF!</definedName>
    <definedName name="solver_lhs43" localSheetId="9" hidden="1">'Ex 1 SENS - Dry Ballast Shunted'!#REF!</definedName>
    <definedName name="solver_lhs43" localSheetId="8" hidden="1">'Ex 1 SENS - Dry Ballast UnShunt'!#REF!</definedName>
    <definedName name="solver_lhs43" localSheetId="7" hidden="1">'Ex 1 SENS - Wet Ballast Shunted'!#REF!</definedName>
    <definedName name="solver_lhs43" localSheetId="6" hidden="1">'Ex 1 SENS - Wet Ballast UnShunt'!#REF!</definedName>
    <definedName name="solver_lhs43" localSheetId="11" hidden="1">'Ex 2 - 23000 Multi-Part'!#REF!</definedName>
    <definedName name="solver_lhs43" localSheetId="12" hidden="1">'Ex 3- JLess Wet Ballast Noshunt'!#REF!</definedName>
    <definedName name="solver_lhs43" localSheetId="13" hidden="1">'Ex 3- JLess Wet Ballast SHUNT'!#REF!</definedName>
    <definedName name="solver_lhs43" localSheetId="14" hidden="1">'FUTURE-3 Ohm Jless SH80pct near'!#REF!</definedName>
    <definedName name="solver_lhs44" localSheetId="4" hidden="1">'Ex 1 - Dry Ballast Shunted'!#REF!</definedName>
    <definedName name="solver_lhs44" localSheetId="3" hidden="1">'Ex 1 - Dry Ballast UnShunt'!#REF!</definedName>
    <definedName name="solver_lhs44" localSheetId="2" hidden="1">'Ex 1 - Wet Ballast Shunted'!#REF!</definedName>
    <definedName name="solver_lhs44" localSheetId="1" hidden="1">'Ex 1 - Wet Ballast UnShunt'!#REF!</definedName>
    <definedName name="solver_lhs44" localSheetId="9" hidden="1">'Ex 1 SENS - Dry Ballast Shunted'!#REF!</definedName>
    <definedName name="solver_lhs44" localSheetId="8" hidden="1">'Ex 1 SENS - Dry Ballast UnShunt'!#REF!</definedName>
    <definedName name="solver_lhs44" localSheetId="7" hidden="1">'Ex 1 SENS - Wet Ballast Shunted'!#REF!</definedName>
    <definedName name="solver_lhs44" localSheetId="6" hidden="1">'Ex 1 SENS - Wet Ballast UnShunt'!#REF!</definedName>
    <definedName name="solver_lhs44" localSheetId="11" hidden="1">'Ex 2 - 23000 Multi-Part'!#REF!</definedName>
    <definedName name="solver_lhs44" localSheetId="12" hidden="1">'Ex 3- JLess Wet Ballast Noshunt'!#REF!</definedName>
    <definedName name="solver_lhs44" localSheetId="13" hidden="1">'Ex 3- JLess Wet Ballast SHUNT'!#REF!</definedName>
    <definedName name="solver_lhs44" localSheetId="14" hidden="1">'FUTURE-3 Ohm Jless SH80pct near'!#REF!</definedName>
    <definedName name="solver_lhs45" localSheetId="4" hidden="1">'Ex 1 - Dry Ballast Shunted'!#REF!</definedName>
    <definedName name="solver_lhs45" localSheetId="3" hidden="1">'Ex 1 - Dry Ballast UnShunt'!#REF!</definedName>
    <definedName name="solver_lhs45" localSheetId="2" hidden="1">'Ex 1 - Wet Ballast Shunted'!#REF!</definedName>
    <definedName name="solver_lhs45" localSheetId="1" hidden="1">'Ex 1 - Wet Ballast UnShunt'!#REF!</definedName>
    <definedName name="solver_lhs45" localSheetId="9" hidden="1">'Ex 1 SENS - Dry Ballast Shunted'!#REF!</definedName>
    <definedName name="solver_lhs45" localSheetId="8" hidden="1">'Ex 1 SENS - Dry Ballast UnShunt'!#REF!</definedName>
    <definedName name="solver_lhs45" localSheetId="7" hidden="1">'Ex 1 SENS - Wet Ballast Shunted'!#REF!</definedName>
    <definedName name="solver_lhs45" localSheetId="6" hidden="1">'Ex 1 SENS - Wet Ballast UnShunt'!#REF!</definedName>
    <definedName name="solver_lhs45" localSheetId="11" hidden="1">'Ex 2 - 23000 Multi-Part'!#REF!</definedName>
    <definedName name="solver_lhs45" localSheetId="12" hidden="1">'Ex 3- JLess Wet Ballast Noshunt'!#REF!</definedName>
    <definedName name="solver_lhs45" localSheetId="13" hidden="1">'Ex 3- JLess Wet Ballast SHUNT'!#REF!</definedName>
    <definedName name="solver_lhs45" localSheetId="14" hidden="1">'FUTURE-3 Ohm Jless SH80pct near'!#REF!</definedName>
    <definedName name="solver_lhs46" localSheetId="4" hidden="1">'Ex 1 - Dry Ballast Shunted'!#REF!</definedName>
    <definedName name="solver_lhs46" localSheetId="3" hidden="1">'Ex 1 - Dry Ballast UnShunt'!#REF!</definedName>
    <definedName name="solver_lhs46" localSheetId="2" hidden="1">'Ex 1 - Wet Ballast Shunted'!#REF!</definedName>
    <definedName name="solver_lhs46" localSheetId="1" hidden="1">'Ex 1 - Wet Ballast UnShunt'!#REF!</definedName>
    <definedName name="solver_lhs46" localSheetId="9" hidden="1">'Ex 1 SENS - Dry Ballast Shunted'!#REF!</definedName>
    <definedName name="solver_lhs46" localSheetId="8" hidden="1">'Ex 1 SENS - Dry Ballast UnShunt'!#REF!</definedName>
    <definedName name="solver_lhs46" localSheetId="7" hidden="1">'Ex 1 SENS - Wet Ballast Shunted'!#REF!</definedName>
    <definedName name="solver_lhs46" localSheetId="6" hidden="1">'Ex 1 SENS - Wet Ballast UnShunt'!#REF!</definedName>
    <definedName name="solver_lhs46" localSheetId="11" hidden="1">'Ex 2 - 23000 Multi-Part'!#REF!</definedName>
    <definedName name="solver_lhs46" localSheetId="12" hidden="1">'Ex 3- JLess Wet Ballast Noshunt'!#REF!</definedName>
    <definedName name="solver_lhs46" localSheetId="13" hidden="1">'Ex 3- JLess Wet Ballast SHUNT'!#REF!</definedName>
    <definedName name="solver_lhs46" localSheetId="14" hidden="1">'FUTURE-3 Ohm Jless SH80pct near'!#REF!</definedName>
    <definedName name="solver_lhs47" localSheetId="4" hidden="1">'Ex 1 - Dry Ballast Shunted'!#REF!</definedName>
    <definedName name="solver_lhs47" localSheetId="3" hidden="1">'Ex 1 - Dry Ballast UnShunt'!#REF!</definedName>
    <definedName name="solver_lhs47" localSheetId="2" hidden="1">'Ex 1 - Wet Ballast Shunted'!#REF!</definedName>
    <definedName name="solver_lhs47" localSheetId="1" hidden="1">'Ex 1 - Wet Ballast UnShunt'!#REF!</definedName>
    <definedName name="solver_lhs47" localSheetId="9" hidden="1">'Ex 1 SENS - Dry Ballast Shunted'!#REF!</definedName>
    <definedName name="solver_lhs47" localSheetId="8" hidden="1">'Ex 1 SENS - Dry Ballast UnShunt'!#REF!</definedName>
    <definedName name="solver_lhs47" localSheetId="7" hidden="1">'Ex 1 SENS - Wet Ballast Shunted'!#REF!</definedName>
    <definedName name="solver_lhs47" localSheetId="6" hidden="1">'Ex 1 SENS - Wet Ballast UnShunt'!#REF!</definedName>
    <definedName name="solver_lhs47" localSheetId="11" hidden="1">'Ex 2 - 23000 Multi-Part'!#REF!</definedName>
    <definedName name="solver_lhs47" localSheetId="12" hidden="1">'Ex 3- JLess Wet Ballast Noshunt'!#REF!</definedName>
    <definedName name="solver_lhs47" localSheetId="13" hidden="1">'Ex 3- JLess Wet Ballast SHUNT'!#REF!</definedName>
    <definedName name="solver_lhs47" localSheetId="14" hidden="1">'FUTURE-3 Ohm Jless SH80pct near'!#REF!</definedName>
    <definedName name="solver_lhs48" localSheetId="4" hidden="1">'Ex 1 - Dry Ballast Shunted'!#REF!</definedName>
    <definedName name="solver_lhs48" localSheetId="3" hidden="1">'Ex 1 - Dry Ballast UnShunt'!#REF!</definedName>
    <definedName name="solver_lhs48" localSheetId="2" hidden="1">'Ex 1 - Wet Ballast Shunted'!#REF!</definedName>
    <definedName name="solver_lhs48" localSheetId="1" hidden="1">'Ex 1 - Wet Ballast UnShunt'!#REF!</definedName>
    <definedName name="solver_lhs48" localSheetId="9" hidden="1">'Ex 1 SENS - Dry Ballast Shunted'!#REF!</definedName>
    <definedName name="solver_lhs48" localSheetId="8" hidden="1">'Ex 1 SENS - Dry Ballast UnShunt'!#REF!</definedName>
    <definedName name="solver_lhs48" localSheetId="7" hidden="1">'Ex 1 SENS - Wet Ballast Shunted'!#REF!</definedName>
    <definedName name="solver_lhs48" localSheetId="6" hidden="1">'Ex 1 SENS - Wet Ballast UnShunt'!#REF!</definedName>
    <definedName name="solver_lhs48" localSheetId="11" hidden="1">'Ex 2 - 23000 Multi-Part'!#REF!</definedName>
    <definedName name="solver_lhs48" localSheetId="12" hidden="1">'Ex 3- JLess Wet Ballast Noshunt'!#REF!</definedName>
    <definedName name="solver_lhs48" localSheetId="13" hidden="1">'Ex 3- JLess Wet Ballast SHUNT'!#REF!</definedName>
    <definedName name="solver_lhs48" localSheetId="14" hidden="1">'FUTURE-3 Ohm Jless SH80pct near'!#REF!</definedName>
    <definedName name="solver_lhs49" localSheetId="4" hidden="1">'Ex 1 - Dry Ballast Shunted'!#REF!</definedName>
    <definedName name="solver_lhs49" localSheetId="3" hidden="1">'Ex 1 - Dry Ballast UnShunt'!#REF!</definedName>
    <definedName name="solver_lhs49" localSheetId="2" hidden="1">'Ex 1 - Wet Ballast Shunted'!#REF!</definedName>
    <definedName name="solver_lhs49" localSheetId="1" hidden="1">'Ex 1 - Wet Ballast UnShunt'!#REF!</definedName>
    <definedName name="solver_lhs49" localSheetId="9" hidden="1">'Ex 1 SENS - Dry Ballast Shunted'!#REF!</definedName>
    <definedName name="solver_lhs49" localSheetId="8" hidden="1">'Ex 1 SENS - Dry Ballast UnShunt'!#REF!</definedName>
    <definedName name="solver_lhs49" localSheetId="7" hidden="1">'Ex 1 SENS - Wet Ballast Shunted'!#REF!</definedName>
    <definedName name="solver_lhs49" localSheetId="6" hidden="1">'Ex 1 SENS - Wet Ballast UnShunt'!#REF!</definedName>
    <definedName name="solver_lhs49" localSheetId="11" hidden="1">'Ex 2 - 23000 Multi-Part'!#REF!</definedName>
    <definedName name="solver_lhs49" localSheetId="12" hidden="1">'Ex 3- JLess Wet Ballast Noshunt'!#REF!</definedName>
    <definedName name="solver_lhs49" localSheetId="13" hidden="1">'Ex 3- JLess Wet Ballast SHUNT'!#REF!</definedName>
    <definedName name="solver_lhs49" localSheetId="14" hidden="1">'FUTURE-3 Ohm Jless SH80pct near'!#REF!</definedName>
    <definedName name="solver_lhs5" localSheetId="4" hidden="1">'Ex 1 - Dry Ballast Shunted'!#REF!</definedName>
    <definedName name="solver_lhs5" localSheetId="3" hidden="1">'Ex 1 - Dry Ballast UnShunt'!#REF!</definedName>
    <definedName name="solver_lhs5" localSheetId="2" hidden="1">'Ex 1 - Wet Ballast Shunted'!#REF!</definedName>
    <definedName name="solver_lhs5" localSheetId="1" hidden="1">'Ex 1 - Wet Ballast UnShunt'!#REF!</definedName>
    <definedName name="solver_lhs5" localSheetId="9" hidden="1">'Ex 1 SENS - Dry Ballast Shunted'!#REF!</definedName>
    <definedName name="solver_lhs5" localSheetId="8" hidden="1">'Ex 1 SENS - Dry Ballast UnShunt'!#REF!</definedName>
    <definedName name="solver_lhs5" localSheetId="7" hidden="1">'Ex 1 SENS - Wet Ballast Shunted'!#REF!</definedName>
    <definedName name="solver_lhs5" localSheetId="6" hidden="1">'Ex 1 SENS - Wet Ballast UnShunt'!#REF!</definedName>
    <definedName name="solver_lhs5" localSheetId="11" hidden="1">'Ex 2 - 23000 Multi-Part'!#REF!</definedName>
    <definedName name="solver_lhs5" localSheetId="12" hidden="1">'Ex 3- JLess Wet Ballast Noshunt'!#REF!</definedName>
    <definedName name="solver_lhs5" localSheetId="13" hidden="1">'Ex 3- JLess Wet Ballast SHUNT'!#REF!</definedName>
    <definedName name="solver_lhs5" localSheetId="14" hidden="1">'FUTURE-3 Ohm Jless SH80pct near'!#REF!</definedName>
    <definedName name="solver_lhs50" localSheetId="4" hidden="1">'Ex 1 - Dry Ballast Shunted'!#REF!</definedName>
    <definedName name="solver_lhs50" localSheetId="3" hidden="1">'Ex 1 - Dry Ballast UnShunt'!#REF!</definedName>
    <definedName name="solver_lhs50" localSheetId="2" hidden="1">'Ex 1 - Wet Ballast Shunted'!#REF!</definedName>
    <definedName name="solver_lhs50" localSheetId="1" hidden="1">'Ex 1 - Wet Ballast UnShunt'!#REF!</definedName>
    <definedName name="solver_lhs50" localSheetId="9" hidden="1">'Ex 1 SENS - Dry Ballast Shunted'!#REF!</definedName>
    <definedName name="solver_lhs50" localSheetId="8" hidden="1">'Ex 1 SENS - Dry Ballast UnShunt'!#REF!</definedName>
    <definedName name="solver_lhs50" localSheetId="7" hidden="1">'Ex 1 SENS - Wet Ballast Shunted'!#REF!</definedName>
    <definedName name="solver_lhs50" localSheetId="6" hidden="1">'Ex 1 SENS - Wet Ballast UnShunt'!#REF!</definedName>
    <definedName name="solver_lhs50" localSheetId="11" hidden="1">'Ex 2 - 23000 Multi-Part'!#REF!</definedName>
    <definedName name="solver_lhs50" localSheetId="12" hidden="1">'Ex 3- JLess Wet Ballast Noshunt'!#REF!</definedName>
    <definedName name="solver_lhs50" localSheetId="13" hidden="1">'Ex 3- JLess Wet Ballast SHUNT'!#REF!</definedName>
    <definedName name="solver_lhs50" localSheetId="14" hidden="1">'FUTURE-3 Ohm Jless SH80pct near'!#REF!</definedName>
    <definedName name="solver_lhs51" localSheetId="4" hidden="1">'Ex 1 - Dry Ballast Shunted'!#REF!</definedName>
    <definedName name="solver_lhs51" localSheetId="3" hidden="1">'Ex 1 - Dry Ballast UnShunt'!#REF!</definedName>
    <definedName name="solver_lhs51" localSheetId="2" hidden="1">'Ex 1 - Wet Ballast Shunted'!#REF!</definedName>
    <definedName name="solver_lhs51" localSheetId="1" hidden="1">'Ex 1 - Wet Ballast UnShunt'!#REF!</definedName>
    <definedName name="solver_lhs51" localSheetId="9" hidden="1">'Ex 1 SENS - Dry Ballast Shunted'!#REF!</definedName>
    <definedName name="solver_lhs51" localSheetId="8" hidden="1">'Ex 1 SENS - Dry Ballast UnShunt'!#REF!</definedName>
    <definedName name="solver_lhs51" localSheetId="7" hidden="1">'Ex 1 SENS - Wet Ballast Shunted'!#REF!</definedName>
    <definedName name="solver_lhs51" localSheetId="6" hidden="1">'Ex 1 SENS - Wet Ballast UnShunt'!#REF!</definedName>
    <definedName name="solver_lhs51" localSheetId="11" hidden="1">'Ex 2 - 23000 Multi-Part'!#REF!</definedName>
    <definedName name="solver_lhs51" localSheetId="12" hidden="1">'Ex 3- JLess Wet Ballast Noshunt'!#REF!</definedName>
    <definedName name="solver_lhs51" localSheetId="13" hidden="1">'Ex 3- JLess Wet Ballast SHUNT'!#REF!</definedName>
    <definedName name="solver_lhs51" localSheetId="14" hidden="1">'FUTURE-3 Ohm Jless SH80pct near'!#REF!</definedName>
    <definedName name="solver_lhs52" localSheetId="4" hidden="1">'Ex 1 - Dry Ballast Shunted'!#REF!</definedName>
    <definedName name="solver_lhs52" localSheetId="3" hidden="1">'Ex 1 - Dry Ballast UnShunt'!#REF!</definedName>
    <definedName name="solver_lhs52" localSheetId="2" hidden="1">'Ex 1 - Wet Ballast Shunted'!#REF!</definedName>
    <definedName name="solver_lhs52" localSheetId="1" hidden="1">'Ex 1 - Wet Ballast UnShunt'!#REF!</definedName>
    <definedName name="solver_lhs52" localSheetId="9" hidden="1">'Ex 1 SENS - Dry Ballast Shunted'!#REF!</definedName>
    <definedName name="solver_lhs52" localSheetId="8" hidden="1">'Ex 1 SENS - Dry Ballast UnShunt'!#REF!</definedName>
    <definedName name="solver_lhs52" localSheetId="7" hidden="1">'Ex 1 SENS - Wet Ballast Shunted'!#REF!</definedName>
    <definedName name="solver_lhs52" localSheetId="6" hidden="1">'Ex 1 SENS - Wet Ballast UnShunt'!#REF!</definedName>
    <definedName name="solver_lhs52" localSheetId="11" hidden="1">'Ex 2 - 23000 Multi-Part'!#REF!</definedName>
    <definedName name="solver_lhs52" localSheetId="12" hidden="1">'Ex 3- JLess Wet Ballast Noshunt'!#REF!</definedName>
    <definedName name="solver_lhs52" localSheetId="13" hidden="1">'Ex 3- JLess Wet Ballast SHUNT'!#REF!</definedName>
    <definedName name="solver_lhs52" localSheetId="14" hidden="1">'FUTURE-3 Ohm Jless SH80pct near'!#REF!</definedName>
    <definedName name="solver_lhs53" localSheetId="4" hidden="1">'Ex 1 - Dry Ballast Shunted'!#REF!</definedName>
    <definedName name="solver_lhs53" localSheetId="3" hidden="1">'Ex 1 - Dry Ballast UnShunt'!#REF!</definedName>
    <definedName name="solver_lhs53" localSheetId="2" hidden="1">'Ex 1 - Wet Ballast Shunted'!#REF!</definedName>
    <definedName name="solver_lhs53" localSheetId="1" hidden="1">'Ex 1 - Wet Ballast UnShunt'!#REF!</definedName>
    <definedName name="solver_lhs53" localSheetId="9" hidden="1">'Ex 1 SENS - Dry Ballast Shunted'!#REF!</definedName>
    <definedName name="solver_lhs53" localSheetId="8" hidden="1">'Ex 1 SENS - Dry Ballast UnShunt'!#REF!</definedName>
    <definedName name="solver_lhs53" localSheetId="7" hidden="1">'Ex 1 SENS - Wet Ballast Shunted'!#REF!</definedName>
    <definedName name="solver_lhs53" localSheetId="6" hidden="1">'Ex 1 SENS - Wet Ballast UnShunt'!#REF!</definedName>
    <definedName name="solver_lhs53" localSheetId="11" hidden="1">'Ex 2 - 23000 Multi-Part'!#REF!</definedName>
    <definedName name="solver_lhs53" localSheetId="12" hidden="1">'Ex 3- JLess Wet Ballast Noshunt'!#REF!</definedName>
    <definedName name="solver_lhs53" localSheetId="13" hidden="1">'Ex 3- JLess Wet Ballast SHUNT'!#REF!</definedName>
    <definedName name="solver_lhs53" localSheetId="14" hidden="1">'FUTURE-3 Ohm Jless SH80pct near'!#REF!</definedName>
    <definedName name="solver_lhs54" localSheetId="4" hidden="1">'Ex 1 - Dry Ballast Shunted'!#REF!</definedName>
    <definedName name="solver_lhs54" localSheetId="3" hidden="1">'Ex 1 - Dry Ballast UnShunt'!#REF!</definedName>
    <definedName name="solver_lhs54" localSheetId="2" hidden="1">'Ex 1 - Wet Ballast Shunted'!#REF!</definedName>
    <definedName name="solver_lhs54" localSheetId="1" hidden="1">'Ex 1 - Wet Ballast UnShunt'!#REF!</definedName>
    <definedName name="solver_lhs54" localSheetId="9" hidden="1">'Ex 1 SENS - Dry Ballast Shunted'!#REF!</definedName>
    <definedName name="solver_lhs54" localSheetId="8" hidden="1">'Ex 1 SENS - Dry Ballast UnShunt'!#REF!</definedName>
    <definedName name="solver_lhs54" localSheetId="7" hidden="1">'Ex 1 SENS - Wet Ballast Shunted'!#REF!</definedName>
    <definedName name="solver_lhs54" localSheetId="6" hidden="1">'Ex 1 SENS - Wet Ballast UnShunt'!#REF!</definedName>
    <definedName name="solver_lhs54" localSheetId="11" hidden="1">'Ex 2 - 23000 Multi-Part'!#REF!</definedName>
    <definedName name="solver_lhs54" localSheetId="12" hidden="1">'Ex 3- JLess Wet Ballast Noshunt'!#REF!</definedName>
    <definedName name="solver_lhs54" localSheetId="13" hidden="1">'Ex 3- JLess Wet Ballast SHUNT'!#REF!</definedName>
    <definedName name="solver_lhs54" localSheetId="14" hidden="1">'FUTURE-3 Ohm Jless SH80pct near'!#REF!</definedName>
    <definedName name="solver_lhs55" localSheetId="4" hidden="1">'Ex 1 - Dry Ballast Shunted'!#REF!</definedName>
    <definedName name="solver_lhs55" localSheetId="3" hidden="1">'Ex 1 - Dry Ballast UnShunt'!#REF!</definedName>
    <definedName name="solver_lhs55" localSheetId="2" hidden="1">'Ex 1 - Wet Ballast Shunted'!#REF!</definedName>
    <definedName name="solver_lhs55" localSheetId="1" hidden="1">'Ex 1 - Wet Ballast UnShunt'!#REF!</definedName>
    <definedName name="solver_lhs55" localSheetId="9" hidden="1">'Ex 1 SENS - Dry Ballast Shunted'!#REF!</definedName>
    <definedName name="solver_lhs55" localSheetId="8" hidden="1">'Ex 1 SENS - Dry Ballast UnShunt'!#REF!</definedName>
    <definedName name="solver_lhs55" localSheetId="7" hidden="1">'Ex 1 SENS - Wet Ballast Shunted'!#REF!</definedName>
    <definedName name="solver_lhs55" localSheetId="6" hidden="1">'Ex 1 SENS - Wet Ballast UnShunt'!#REF!</definedName>
    <definedName name="solver_lhs55" localSheetId="11" hidden="1">'Ex 2 - 23000 Multi-Part'!#REF!</definedName>
    <definedName name="solver_lhs55" localSheetId="12" hidden="1">'Ex 3- JLess Wet Ballast Noshunt'!#REF!</definedName>
    <definedName name="solver_lhs55" localSheetId="13" hidden="1">'Ex 3- JLess Wet Ballast SHUNT'!#REF!</definedName>
    <definedName name="solver_lhs55" localSheetId="14" hidden="1">'FUTURE-3 Ohm Jless SH80pct near'!#REF!</definedName>
    <definedName name="solver_lhs56" localSheetId="4" hidden="1">'Ex 1 - Dry Ballast Shunted'!#REF!</definedName>
    <definedName name="solver_lhs56" localSheetId="3" hidden="1">'Ex 1 - Dry Ballast UnShunt'!#REF!</definedName>
    <definedName name="solver_lhs56" localSheetId="2" hidden="1">'Ex 1 - Wet Ballast Shunted'!#REF!</definedName>
    <definedName name="solver_lhs56" localSheetId="1" hidden="1">'Ex 1 - Wet Ballast UnShunt'!#REF!</definedName>
    <definedName name="solver_lhs56" localSheetId="9" hidden="1">'Ex 1 SENS - Dry Ballast Shunted'!#REF!</definedName>
    <definedName name="solver_lhs56" localSheetId="8" hidden="1">'Ex 1 SENS - Dry Ballast UnShunt'!#REF!</definedName>
    <definedName name="solver_lhs56" localSheetId="7" hidden="1">'Ex 1 SENS - Wet Ballast Shunted'!#REF!</definedName>
    <definedName name="solver_lhs56" localSheetId="6" hidden="1">'Ex 1 SENS - Wet Ballast UnShunt'!#REF!</definedName>
    <definedName name="solver_lhs56" localSheetId="11" hidden="1">'Ex 2 - 23000 Multi-Part'!#REF!</definedName>
    <definedName name="solver_lhs56" localSheetId="12" hidden="1">'Ex 3- JLess Wet Ballast Noshunt'!#REF!</definedName>
    <definedName name="solver_lhs56" localSheetId="13" hidden="1">'Ex 3- JLess Wet Ballast SHUNT'!#REF!</definedName>
    <definedName name="solver_lhs56" localSheetId="14" hidden="1">'FUTURE-3 Ohm Jless SH80pct near'!#REF!</definedName>
    <definedName name="solver_lhs57" localSheetId="4" hidden="1">'Ex 1 - Dry Ballast Shunted'!#REF!</definedName>
    <definedName name="solver_lhs57" localSheetId="3" hidden="1">'Ex 1 - Dry Ballast UnShunt'!#REF!</definedName>
    <definedName name="solver_lhs57" localSheetId="2" hidden="1">'Ex 1 - Wet Ballast Shunted'!#REF!</definedName>
    <definedName name="solver_lhs57" localSheetId="1" hidden="1">'Ex 1 - Wet Ballast UnShunt'!#REF!</definedName>
    <definedName name="solver_lhs57" localSheetId="9" hidden="1">'Ex 1 SENS - Dry Ballast Shunted'!#REF!</definedName>
    <definedName name="solver_lhs57" localSheetId="8" hidden="1">'Ex 1 SENS - Dry Ballast UnShunt'!#REF!</definedName>
    <definedName name="solver_lhs57" localSheetId="7" hidden="1">'Ex 1 SENS - Wet Ballast Shunted'!#REF!</definedName>
    <definedName name="solver_lhs57" localSheetId="6" hidden="1">'Ex 1 SENS - Wet Ballast UnShunt'!#REF!</definedName>
    <definedName name="solver_lhs57" localSheetId="11" hidden="1">'Ex 2 - 23000 Multi-Part'!#REF!</definedName>
    <definedName name="solver_lhs57" localSheetId="12" hidden="1">'Ex 3- JLess Wet Ballast Noshunt'!#REF!</definedName>
    <definedName name="solver_lhs57" localSheetId="13" hidden="1">'Ex 3- JLess Wet Ballast SHUNT'!#REF!</definedName>
    <definedName name="solver_lhs57" localSheetId="14" hidden="1">'FUTURE-3 Ohm Jless SH80pct near'!#REF!</definedName>
    <definedName name="solver_lhs58" localSheetId="4" hidden="1">'Ex 1 - Dry Ballast Shunted'!#REF!</definedName>
    <definedName name="solver_lhs58" localSheetId="3" hidden="1">'Ex 1 - Dry Ballast UnShunt'!#REF!</definedName>
    <definedName name="solver_lhs58" localSheetId="2" hidden="1">'Ex 1 - Wet Ballast Shunted'!#REF!</definedName>
    <definedName name="solver_lhs58" localSheetId="1" hidden="1">'Ex 1 - Wet Ballast UnShunt'!#REF!</definedName>
    <definedName name="solver_lhs58" localSheetId="9" hidden="1">'Ex 1 SENS - Dry Ballast Shunted'!#REF!</definedName>
    <definedName name="solver_lhs58" localSheetId="8" hidden="1">'Ex 1 SENS - Dry Ballast UnShunt'!#REF!</definedName>
    <definedName name="solver_lhs58" localSheetId="7" hidden="1">'Ex 1 SENS - Wet Ballast Shunted'!#REF!</definedName>
    <definedName name="solver_lhs58" localSheetId="6" hidden="1">'Ex 1 SENS - Wet Ballast UnShunt'!#REF!</definedName>
    <definedName name="solver_lhs58" localSheetId="11" hidden="1">'Ex 2 - 23000 Multi-Part'!#REF!</definedName>
    <definedName name="solver_lhs58" localSheetId="12" hidden="1">'Ex 3- JLess Wet Ballast Noshunt'!#REF!</definedName>
    <definedName name="solver_lhs58" localSheetId="13" hidden="1">'Ex 3- JLess Wet Ballast SHUNT'!#REF!</definedName>
    <definedName name="solver_lhs58" localSheetId="14" hidden="1">'FUTURE-3 Ohm Jless SH80pct near'!#REF!</definedName>
    <definedName name="solver_lhs59" localSheetId="4" hidden="1">'Ex 1 - Dry Ballast Shunted'!#REF!</definedName>
    <definedName name="solver_lhs59" localSheetId="3" hidden="1">'Ex 1 - Dry Ballast UnShunt'!#REF!</definedName>
    <definedName name="solver_lhs59" localSheetId="2" hidden="1">'Ex 1 - Wet Ballast Shunted'!#REF!</definedName>
    <definedName name="solver_lhs59" localSheetId="1" hidden="1">'Ex 1 - Wet Ballast UnShunt'!#REF!</definedName>
    <definedName name="solver_lhs59" localSheetId="9" hidden="1">'Ex 1 SENS - Dry Ballast Shunted'!#REF!</definedName>
    <definedName name="solver_lhs59" localSheetId="8" hidden="1">'Ex 1 SENS - Dry Ballast UnShunt'!#REF!</definedName>
    <definedName name="solver_lhs59" localSheetId="7" hidden="1">'Ex 1 SENS - Wet Ballast Shunted'!#REF!</definedName>
    <definedName name="solver_lhs59" localSheetId="6" hidden="1">'Ex 1 SENS - Wet Ballast UnShunt'!#REF!</definedName>
    <definedName name="solver_lhs59" localSheetId="11" hidden="1">'Ex 2 - 23000 Multi-Part'!#REF!</definedName>
    <definedName name="solver_lhs59" localSheetId="12" hidden="1">'Ex 3- JLess Wet Ballast Noshunt'!#REF!</definedName>
    <definedName name="solver_lhs59" localSheetId="13" hidden="1">'Ex 3- JLess Wet Ballast SHUNT'!#REF!</definedName>
    <definedName name="solver_lhs59" localSheetId="14" hidden="1">'FUTURE-3 Ohm Jless SH80pct near'!#REF!</definedName>
    <definedName name="solver_lhs6" localSheetId="4" hidden="1">'Ex 1 - Dry Ballast Shunted'!#REF!</definedName>
    <definedName name="solver_lhs6" localSheetId="3" hidden="1">'Ex 1 - Dry Ballast UnShunt'!#REF!</definedName>
    <definedName name="solver_lhs6" localSheetId="2" hidden="1">'Ex 1 - Wet Ballast Shunted'!#REF!</definedName>
    <definedName name="solver_lhs6" localSheetId="1" hidden="1">'Ex 1 - Wet Ballast UnShunt'!#REF!</definedName>
    <definedName name="solver_lhs6" localSheetId="9" hidden="1">'Ex 1 SENS - Dry Ballast Shunted'!#REF!</definedName>
    <definedName name="solver_lhs6" localSheetId="8" hidden="1">'Ex 1 SENS - Dry Ballast UnShunt'!#REF!</definedName>
    <definedName name="solver_lhs6" localSheetId="7" hidden="1">'Ex 1 SENS - Wet Ballast Shunted'!#REF!</definedName>
    <definedName name="solver_lhs6" localSheetId="6" hidden="1">'Ex 1 SENS - Wet Ballast UnShunt'!#REF!</definedName>
    <definedName name="solver_lhs6" localSheetId="11" hidden="1">'Ex 2 - 23000 Multi-Part'!#REF!</definedName>
    <definedName name="solver_lhs6" localSheetId="12" hidden="1">'Ex 3- JLess Wet Ballast Noshunt'!#REF!</definedName>
    <definedName name="solver_lhs6" localSheetId="13" hidden="1">'Ex 3- JLess Wet Ballast SHUNT'!#REF!</definedName>
    <definedName name="solver_lhs6" localSheetId="14" hidden="1">'FUTURE-3 Ohm Jless SH80pct near'!#REF!</definedName>
    <definedName name="solver_lhs60" localSheetId="4" hidden="1">'Ex 1 - Dry Ballast Shunted'!#REF!</definedName>
    <definedName name="solver_lhs60" localSheetId="3" hidden="1">'Ex 1 - Dry Ballast UnShunt'!#REF!</definedName>
    <definedName name="solver_lhs60" localSheetId="2" hidden="1">'Ex 1 - Wet Ballast Shunted'!#REF!</definedName>
    <definedName name="solver_lhs60" localSheetId="1" hidden="1">'Ex 1 - Wet Ballast UnShunt'!#REF!</definedName>
    <definedName name="solver_lhs60" localSheetId="9" hidden="1">'Ex 1 SENS - Dry Ballast Shunted'!#REF!</definedName>
    <definedName name="solver_lhs60" localSheetId="8" hidden="1">'Ex 1 SENS - Dry Ballast UnShunt'!#REF!</definedName>
    <definedName name="solver_lhs60" localSheetId="7" hidden="1">'Ex 1 SENS - Wet Ballast Shunted'!#REF!</definedName>
    <definedName name="solver_lhs60" localSheetId="6" hidden="1">'Ex 1 SENS - Wet Ballast UnShunt'!#REF!</definedName>
    <definedName name="solver_lhs60" localSheetId="11" hidden="1">'Ex 2 - 23000 Multi-Part'!#REF!</definedName>
    <definedName name="solver_lhs60" localSheetId="12" hidden="1">'Ex 3- JLess Wet Ballast Noshunt'!#REF!</definedName>
    <definedName name="solver_lhs60" localSheetId="13" hidden="1">'Ex 3- JLess Wet Ballast SHUNT'!#REF!</definedName>
    <definedName name="solver_lhs60" localSheetId="14" hidden="1">'FUTURE-3 Ohm Jless SH80pct near'!#REF!</definedName>
    <definedName name="solver_lhs61" localSheetId="4" hidden="1">'Ex 1 - Dry Ballast Shunted'!#REF!</definedName>
    <definedName name="solver_lhs61" localSheetId="3" hidden="1">'Ex 1 - Dry Ballast UnShunt'!#REF!</definedName>
    <definedName name="solver_lhs61" localSheetId="2" hidden="1">'Ex 1 - Wet Ballast Shunted'!#REF!</definedName>
    <definedName name="solver_lhs61" localSheetId="1" hidden="1">'Ex 1 - Wet Ballast UnShunt'!#REF!</definedName>
    <definedName name="solver_lhs61" localSheetId="9" hidden="1">'Ex 1 SENS - Dry Ballast Shunted'!#REF!</definedName>
    <definedName name="solver_lhs61" localSheetId="8" hidden="1">'Ex 1 SENS - Dry Ballast UnShunt'!#REF!</definedName>
    <definedName name="solver_lhs61" localSheetId="7" hidden="1">'Ex 1 SENS - Wet Ballast Shunted'!#REF!</definedName>
    <definedName name="solver_lhs61" localSheetId="6" hidden="1">'Ex 1 SENS - Wet Ballast UnShunt'!#REF!</definedName>
    <definedName name="solver_lhs61" localSheetId="11" hidden="1">'Ex 2 - 23000 Multi-Part'!#REF!</definedName>
    <definedName name="solver_lhs61" localSheetId="12" hidden="1">'Ex 3- JLess Wet Ballast Noshunt'!#REF!</definedName>
    <definedName name="solver_lhs61" localSheetId="13" hidden="1">'Ex 3- JLess Wet Ballast SHUNT'!#REF!</definedName>
    <definedName name="solver_lhs61" localSheetId="14" hidden="1">'FUTURE-3 Ohm Jless SH80pct near'!#REF!</definedName>
    <definedName name="solver_lhs7" localSheetId="4" hidden="1">'Ex 1 - Dry Ballast Shunted'!#REF!</definedName>
    <definedName name="solver_lhs7" localSheetId="3" hidden="1">'Ex 1 - Dry Ballast UnShunt'!#REF!</definedName>
    <definedName name="solver_lhs7" localSheetId="2" hidden="1">'Ex 1 - Wet Ballast Shunted'!#REF!</definedName>
    <definedName name="solver_lhs7" localSheetId="1" hidden="1">'Ex 1 - Wet Ballast UnShunt'!#REF!</definedName>
    <definedName name="solver_lhs7" localSheetId="9" hidden="1">'Ex 1 SENS - Dry Ballast Shunted'!#REF!</definedName>
    <definedName name="solver_lhs7" localSheetId="8" hidden="1">'Ex 1 SENS - Dry Ballast UnShunt'!#REF!</definedName>
    <definedName name="solver_lhs7" localSheetId="7" hidden="1">'Ex 1 SENS - Wet Ballast Shunted'!#REF!</definedName>
    <definedName name="solver_lhs7" localSheetId="6" hidden="1">'Ex 1 SENS - Wet Ballast UnShunt'!#REF!</definedName>
    <definedName name="solver_lhs7" localSheetId="11" hidden="1">'Ex 2 - 23000 Multi-Part'!#REF!</definedName>
    <definedName name="solver_lhs7" localSheetId="12" hidden="1">'Ex 3- JLess Wet Ballast Noshunt'!#REF!</definedName>
    <definedName name="solver_lhs7" localSheetId="13" hidden="1">'Ex 3- JLess Wet Ballast SHUNT'!#REF!</definedName>
    <definedName name="solver_lhs7" localSheetId="14" hidden="1">'FUTURE-3 Ohm Jless SH80pct near'!#REF!</definedName>
    <definedName name="solver_lhs8" localSheetId="4" hidden="1">'Ex 1 - Dry Ballast Shunted'!#REF!</definedName>
    <definedName name="solver_lhs8" localSheetId="3" hidden="1">'Ex 1 - Dry Ballast UnShunt'!#REF!</definedName>
    <definedName name="solver_lhs8" localSheetId="2" hidden="1">'Ex 1 - Wet Ballast Shunted'!#REF!</definedName>
    <definedName name="solver_lhs8" localSheetId="1" hidden="1">'Ex 1 - Wet Ballast UnShunt'!#REF!</definedName>
    <definedName name="solver_lhs8" localSheetId="9" hidden="1">'Ex 1 SENS - Dry Ballast Shunted'!#REF!</definedName>
    <definedName name="solver_lhs8" localSheetId="8" hidden="1">'Ex 1 SENS - Dry Ballast UnShunt'!#REF!</definedName>
    <definedName name="solver_lhs8" localSheetId="7" hidden="1">'Ex 1 SENS - Wet Ballast Shunted'!#REF!</definedName>
    <definedName name="solver_lhs8" localSheetId="6" hidden="1">'Ex 1 SENS - Wet Ballast UnShunt'!#REF!</definedName>
    <definedName name="solver_lhs8" localSheetId="11" hidden="1">'Ex 2 - 23000 Multi-Part'!#REF!</definedName>
    <definedName name="solver_lhs8" localSheetId="12" hidden="1">'Ex 3- JLess Wet Ballast Noshunt'!#REF!</definedName>
    <definedName name="solver_lhs8" localSheetId="13" hidden="1">'Ex 3- JLess Wet Ballast SHUNT'!#REF!</definedName>
    <definedName name="solver_lhs8" localSheetId="14" hidden="1">'FUTURE-3 Ohm Jless SH80pct near'!#REF!</definedName>
    <definedName name="solver_lhs9" localSheetId="4" hidden="1">'Ex 1 - Dry Ballast Shunted'!#REF!</definedName>
    <definedName name="solver_lhs9" localSheetId="3" hidden="1">'Ex 1 - Dry Ballast UnShunt'!#REF!</definedName>
    <definedName name="solver_lhs9" localSheetId="2" hidden="1">'Ex 1 - Wet Ballast Shunted'!#REF!</definedName>
    <definedName name="solver_lhs9" localSheetId="1" hidden="1">'Ex 1 - Wet Ballast UnShunt'!#REF!</definedName>
    <definedName name="solver_lhs9" localSheetId="9" hidden="1">'Ex 1 SENS - Dry Ballast Shunted'!#REF!</definedName>
    <definedName name="solver_lhs9" localSheetId="8" hidden="1">'Ex 1 SENS - Dry Ballast UnShunt'!#REF!</definedName>
    <definedName name="solver_lhs9" localSheetId="7" hidden="1">'Ex 1 SENS - Wet Ballast Shunted'!#REF!</definedName>
    <definedName name="solver_lhs9" localSheetId="6" hidden="1">'Ex 1 SENS - Wet Ballast UnShunt'!#REF!</definedName>
    <definedName name="solver_lhs9" localSheetId="11" hidden="1">'Ex 2 - 23000 Multi-Part'!#REF!</definedName>
    <definedName name="solver_lhs9" localSheetId="12" hidden="1">'Ex 3- JLess Wet Ballast Noshunt'!#REF!</definedName>
    <definedName name="solver_lhs9" localSheetId="13" hidden="1">'Ex 3- JLess Wet Ballast SHUNT'!#REF!</definedName>
    <definedName name="solver_lhs9" localSheetId="14" hidden="1">'FUTURE-3 Ohm Jless SH80pct near'!#REF!</definedName>
    <definedName name="solver_mip" localSheetId="4" hidden="1">2147483647</definedName>
    <definedName name="solver_mip" localSheetId="3" hidden="1">2147483647</definedName>
    <definedName name="solver_mip" localSheetId="2" hidden="1">2147483647</definedName>
    <definedName name="solver_mip" localSheetId="1" hidden="1">2147483647</definedName>
    <definedName name="solver_mip" localSheetId="9" hidden="1">2147483647</definedName>
    <definedName name="solver_mip" localSheetId="8" hidden="1">2147483647</definedName>
    <definedName name="solver_mip" localSheetId="7" hidden="1">2147483647</definedName>
    <definedName name="solver_mip" localSheetId="6" hidden="1">2147483647</definedName>
    <definedName name="solver_mip" localSheetId="11" hidden="1">2147483647</definedName>
    <definedName name="solver_mip" localSheetId="12" hidden="1">2147483647</definedName>
    <definedName name="solver_mip" localSheetId="13" hidden="1">2147483647</definedName>
    <definedName name="solver_mip" localSheetId="14" hidden="1">2147483647</definedName>
    <definedName name="solver_mni" localSheetId="4" hidden="1">30</definedName>
    <definedName name="solver_mni" localSheetId="3" hidden="1">30</definedName>
    <definedName name="solver_mni" localSheetId="2" hidden="1">30</definedName>
    <definedName name="solver_mni" localSheetId="1" hidden="1">30</definedName>
    <definedName name="solver_mni" localSheetId="9" hidden="1">30</definedName>
    <definedName name="solver_mni" localSheetId="8" hidden="1">30</definedName>
    <definedName name="solver_mni" localSheetId="7" hidden="1">30</definedName>
    <definedName name="solver_mni" localSheetId="6" hidden="1">30</definedName>
    <definedName name="solver_mni" localSheetId="11" hidden="1">30</definedName>
    <definedName name="solver_mni" localSheetId="12" hidden="1">30</definedName>
    <definedName name="solver_mni" localSheetId="13" hidden="1">30</definedName>
    <definedName name="solver_mni" localSheetId="14" hidden="1">30</definedName>
    <definedName name="solver_mrt" localSheetId="4" hidden="1">0.075</definedName>
    <definedName name="solver_mrt" localSheetId="3" hidden="1">0.075</definedName>
    <definedName name="solver_mrt" localSheetId="2" hidden="1">0.075</definedName>
    <definedName name="solver_mrt" localSheetId="1" hidden="1">0.075</definedName>
    <definedName name="solver_mrt" localSheetId="9" hidden="1">0.075</definedName>
    <definedName name="solver_mrt" localSheetId="8" hidden="1">0.075</definedName>
    <definedName name="solver_mrt" localSheetId="7" hidden="1">0.075</definedName>
    <definedName name="solver_mrt" localSheetId="6" hidden="1">0.075</definedName>
    <definedName name="solver_mrt" localSheetId="11" hidden="1">0.075</definedName>
    <definedName name="solver_mrt" localSheetId="12" hidden="1">0.075</definedName>
    <definedName name="solver_mrt" localSheetId="13" hidden="1">0.075</definedName>
    <definedName name="solver_mrt" localSheetId="14" hidden="1">0.075</definedName>
    <definedName name="solver_msl" localSheetId="4" hidden="1">2</definedName>
    <definedName name="solver_msl" localSheetId="3" hidden="1">2</definedName>
    <definedName name="solver_msl" localSheetId="2" hidden="1">2</definedName>
    <definedName name="solver_msl" localSheetId="1" hidden="1">2</definedName>
    <definedName name="solver_msl" localSheetId="9" hidden="1">2</definedName>
    <definedName name="solver_msl" localSheetId="8" hidden="1">2</definedName>
    <definedName name="solver_msl" localSheetId="7" hidden="1">2</definedName>
    <definedName name="solver_msl" localSheetId="6" hidden="1">2</definedName>
    <definedName name="solver_msl" localSheetId="11" hidden="1">2</definedName>
    <definedName name="solver_msl" localSheetId="12" hidden="1">2</definedName>
    <definedName name="solver_msl" localSheetId="13" hidden="1">2</definedName>
    <definedName name="solver_msl" localSheetId="14" hidden="1">2</definedName>
    <definedName name="solver_neg" localSheetId="4" hidden="1">1</definedName>
    <definedName name="solver_neg" localSheetId="3" hidden="1">1</definedName>
    <definedName name="solver_neg" localSheetId="2" hidden="1">1</definedName>
    <definedName name="solver_neg" localSheetId="1" hidden="1">1</definedName>
    <definedName name="solver_neg" localSheetId="9" hidden="1">1</definedName>
    <definedName name="solver_neg" localSheetId="8" hidden="1">1</definedName>
    <definedName name="solver_neg" localSheetId="7" hidden="1">1</definedName>
    <definedName name="solver_neg" localSheetId="6" hidden="1">1</definedName>
    <definedName name="solver_neg" localSheetId="11" hidden="1">1</definedName>
    <definedName name="solver_neg" localSheetId="12" hidden="1">1</definedName>
    <definedName name="solver_neg" localSheetId="13" hidden="1">1</definedName>
    <definedName name="solver_neg" localSheetId="14" hidden="1">1</definedName>
    <definedName name="solver_nod" localSheetId="4" hidden="1">2147483647</definedName>
    <definedName name="solver_nod" localSheetId="3" hidden="1">2147483647</definedName>
    <definedName name="solver_nod" localSheetId="2" hidden="1">2147483647</definedName>
    <definedName name="solver_nod" localSheetId="1" hidden="1">2147483647</definedName>
    <definedName name="solver_nod" localSheetId="9" hidden="1">2147483647</definedName>
    <definedName name="solver_nod" localSheetId="8" hidden="1">2147483647</definedName>
    <definedName name="solver_nod" localSheetId="7" hidden="1">2147483647</definedName>
    <definedName name="solver_nod" localSheetId="6" hidden="1">2147483647</definedName>
    <definedName name="solver_nod" localSheetId="11" hidden="1">2147483647</definedName>
    <definedName name="solver_nod" localSheetId="12" hidden="1">2147483647</definedName>
    <definedName name="solver_nod" localSheetId="13" hidden="1">2147483647</definedName>
    <definedName name="solver_nod" localSheetId="14" hidden="1">2147483647</definedName>
    <definedName name="solver_num" localSheetId="4" hidden="1">47</definedName>
    <definedName name="solver_num" localSheetId="3" hidden="1">47</definedName>
    <definedName name="solver_num" localSheetId="2" hidden="1">47</definedName>
    <definedName name="solver_num" localSheetId="1" hidden="1">47</definedName>
    <definedName name="solver_num" localSheetId="9" hidden="1">47</definedName>
    <definedName name="solver_num" localSheetId="8" hidden="1">47</definedName>
    <definedName name="solver_num" localSheetId="7" hidden="1">47</definedName>
    <definedName name="solver_num" localSheetId="6" hidden="1">47</definedName>
    <definedName name="solver_num" localSheetId="11" hidden="1">47</definedName>
    <definedName name="solver_num" localSheetId="12" hidden="1">47</definedName>
    <definedName name="solver_num" localSheetId="13" hidden="1">47</definedName>
    <definedName name="solver_num" localSheetId="14" hidden="1">47</definedName>
    <definedName name="solver_nwt" localSheetId="4" hidden="1">1</definedName>
    <definedName name="solver_nwt" localSheetId="3" hidden="1">1</definedName>
    <definedName name="solver_nwt" localSheetId="2" hidden="1">1</definedName>
    <definedName name="solver_nwt" localSheetId="1" hidden="1">1</definedName>
    <definedName name="solver_nwt" localSheetId="9" hidden="1">1</definedName>
    <definedName name="solver_nwt" localSheetId="8" hidden="1">1</definedName>
    <definedName name="solver_nwt" localSheetId="7" hidden="1">1</definedName>
    <definedName name="solver_nwt" localSheetId="6" hidden="1">1</definedName>
    <definedName name="solver_nwt" localSheetId="11" hidden="1">1</definedName>
    <definedName name="solver_nwt" localSheetId="12" hidden="1">1</definedName>
    <definedName name="solver_nwt" localSheetId="13" hidden="1">1</definedName>
    <definedName name="solver_nwt" localSheetId="14" hidden="1">1</definedName>
    <definedName name="solver_opt" localSheetId="4" hidden="1">'Ex 1 - Dry Ballast Shunted'!#REF!</definedName>
    <definedName name="solver_opt" localSheetId="3" hidden="1">'Ex 1 - Dry Ballast UnShunt'!#REF!</definedName>
    <definedName name="solver_opt" localSheetId="2" hidden="1">'Ex 1 - Wet Ballast Shunted'!#REF!</definedName>
    <definedName name="solver_opt" localSheetId="1" hidden="1">'Ex 1 - Wet Ballast UnShunt'!#REF!</definedName>
    <definedName name="solver_opt" localSheetId="9" hidden="1">'Ex 1 SENS - Dry Ballast Shunted'!#REF!</definedName>
    <definedName name="solver_opt" localSheetId="8" hidden="1">'Ex 1 SENS - Dry Ballast UnShunt'!#REF!</definedName>
    <definedName name="solver_opt" localSheetId="7" hidden="1">'Ex 1 SENS - Wet Ballast Shunted'!#REF!</definedName>
    <definedName name="solver_opt" localSheetId="6" hidden="1">'Ex 1 SENS - Wet Ballast UnShunt'!#REF!</definedName>
    <definedName name="solver_opt" localSheetId="11" hidden="1">'Ex 2 - 23000 Multi-Part'!#REF!</definedName>
    <definedName name="solver_opt" localSheetId="12" hidden="1">'Ex 3- JLess Wet Ballast Noshunt'!#REF!</definedName>
    <definedName name="solver_opt" localSheetId="13" hidden="1">'Ex 3- JLess Wet Ballast SHUNT'!#REF!</definedName>
    <definedName name="solver_opt" localSheetId="14" hidden="1">'FUTURE-3 Ohm Jless SH80pct near'!#REF!</definedName>
    <definedName name="solver_pre" localSheetId="4" hidden="1">0.000001</definedName>
    <definedName name="solver_pre" localSheetId="3" hidden="1">0.000001</definedName>
    <definedName name="solver_pre" localSheetId="2" hidden="1">0.000001</definedName>
    <definedName name="solver_pre" localSheetId="1" hidden="1">0.000001</definedName>
    <definedName name="solver_pre" localSheetId="9" hidden="1">0.000001</definedName>
    <definedName name="solver_pre" localSheetId="8" hidden="1">0.000001</definedName>
    <definedName name="solver_pre" localSheetId="7" hidden="1">0.000001</definedName>
    <definedName name="solver_pre" localSheetId="6" hidden="1">0.000001</definedName>
    <definedName name="solver_pre" localSheetId="11" hidden="1">0.000001</definedName>
    <definedName name="solver_pre" localSheetId="12" hidden="1">0.000001</definedName>
    <definedName name="solver_pre" localSheetId="13" hidden="1">0.000001</definedName>
    <definedName name="solver_pre" localSheetId="14" hidden="1">0.000001</definedName>
    <definedName name="solver_rbv" localSheetId="4" hidden="1">1</definedName>
    <definedName name="solver_rbv" localSheetId="3" hidden="1">1</definedName>
    <definedName name="solver_rbv" localSheetId="2" hidden="1">1</definedName>
    <definedName name="solver_rbv" localSheetId="1" hidden="1">1</definedName>
    <definedName name="solver_rbv" localSheetId="9" hidden="1">1</definedName>
    <definedName name="solver_rbv" localSheetId="8" hidden="1">1</definedName>
    <definedName name="solver_rbv" localSheetId="7" hidden="1">1</definedName>
    <definedName name="solver_rbv" localSheetId="6" hidden="1">1</definedName>
    <definedName name="solver_rbv" localSheetId="11" hidden="1">1</definedName>
    <definedName name="solver_rbv" localSheetId="12" hidden="1">1</definedName>
    <definedName name="solver_rbv" localSheetId="13" hidden="1">1</definedName>
    <definedName name="solver_rbv" localSheetId="14" hidden="1">1</definedName>
    <definedName name="solver_rel1" localSheetId="4" hidden="1">2</definedName>
    <definedName name="solver_rel1" localSheetId="3" hidden="1">2</definedName>
    <definedName name="solver_rel1" localSheetId="2" hidden="1">2</definedName>
    <definedName name="solver_rel1" localSheetId="1" hidden="1">2</definedName>
    <definedName name="solver_rel1" localSheetId="9" hidden="1">2</definedName>
    <definedName name="solver_rel1" localSheetId="8" hidden="1">2</definedName>
    <definedName name="solver_rel1" localSheetId="7" hidden="1">2</definedName>
    <definedName name="solver_rel1" localSheetId="6" hidden="1">2</definedName>
    <definedName name="solver_rel1" localSheetId="11" hidden="1">2</definedName>
    <definedName name="solver_rel1" localSheetId="12" hidden="1">2</definedName>
    <definedName name="solver_rel1" localSheetId="13" hidden="1">2</definedName>
    <definedName name="solver_rel1" localSheetId="14" hidden="1">2</definedName>
    <definedName name="solver_rel10" localSheetId="4" hidden="1">2</definedName>
    <definedName name="solver_rel10" localSheetId="3" hidden="1">2</definedName>
    <definedName name="solver_rel10" localSheetId="2" hidden="1">2</definedName>
    <definedName name="solver_rel10" localSheetId="1" hidden="1">2</definedName>
    <definedName name="solver_rel10" localSheetId="9" hidden="1">2</definedName>
    <definedName name="solver_rel10" localSheetId="8" hidden="1">2</definedName>
    <definedName name="solver_rel10" localSheetId="7" hidden="1">2</definedName>
    <definedName name="solver_rel10" localSheetId="6" hidden="1">2</definedName>
    <definedName name="solver_rel10" localSheetId="11" hidden="1">2</definedName>
    <definedName name="solver_rel10" localSheetId="12" hidden="1">2</definedName>
    <definedName name="solver_rel10" localSheetId="13" hidden="1">2</definedName>
    <definedName name="solver_rel10" localSheetId="14" hidden="1">2</definedName>
    <definedName name="solver_rel11" localSheetId="4" hidden="1">2</definedName>
    <definedName name="solver_rel11" localSheetId="3" hidden="1">2</definedName>
    <definedName name="solver_rel11" localSheetId="2" hidden="1">2</definedName>
    <definedName name="solver_rel11" localSheetId="1" hidden="1">2</definedName>
    <definedName name="solver_rel11" localSheetId="9" hidden="1">2</definedName>
    <definedName name="solver_rel11" localSheetId="8" hidden="1">2</definedName>
    <definedName name="solver_rel11" localSheetId="7" hidden="1">2</definedName>
    <definedName name="solver_rel11" localSheetId="6" hidden="1">2</definedName>
    <definedName name="solver_rel11" localSheetId="11" hidden="1">2</definedName>
    <definedName name="solver_rel11" localSheetId="12" hidden="1">2</definedName>
    <definedName name="solver_rel11" localSheetId="13" hidden="1">2</definedName>
    <definedName name="solver_rel11" localSheetId="14" hidden="1">2</definedName>
    <definedName name="solver_rel12" localSheetId="4" hidden="1">2</definedName>
    <definedName name="solver_rel12" localSheetId="3" hidden="1">2</definedName>
    <definedName name="solver_rel12" localSheetId="2" hidden="1">2</definedName>
    <definedName name="solver_rel12" localSheetId="1" hidden="1">2</definedName>
    <definedName name="solver_rel12" localSheetId="9" hidden="1">2</definedName>
    <definedName name="solver_rel12" localSheetId="8" hidden="1">2</definedName>
    <definedName name="solver_rel12" localSheetId="7" hidden="1">2</definedName>
    <definedName name="solver_rel12" localSheetId="6" hidden="1">2</definedName>
    <definedName name="solver_rel12" localSheetId="11" hidden="1">2</definedName>
    <definedName name="solver_rel12" localSheetId="12" hidden="1">2</definedName>
    <definedName name="solver_rel12" localSheetId="13" hidden="1">2</definedName>
    <definedName name="solver_rel12" localSheetId="14" hidden="1">2</definedName>
    <definedName name="solver_rel13" localSheetId="4" hidden="1">2</definedName>
    <definedName name="solver_rel13" localSheetId="3" hidden="1">2</definedName>
    <definedName name="solver_rel13" localSheetId="2" hidden="1">2</definedName>
    <definedName name="solver_rel13" localSheetId="1" hidden="1">2</definedName>
    <definedName name="solver_rel13" localSheetId="9" hidden="1">2</definedName>
    <definedName name="solver_rel13" localSheetId="8" hidden="1">2</definedName>
    <definedName name="solver_rel13" localSheetId="7" hidden="1">2</definedName>
    <definedName name="solver_rel13" localSheetId="6" hidden="1">2</definedName>
    <definedName name="solver_rel13" localSheetId="11" hidden="1">2</definedName>
    <definedName name="solver_rel13" localSheetId="12" hidden="1">2</definedName>
    <definedName name="solver_rel13" localSheetId="13" hidden="1">2</definedName>
    <definedName name="solver_rel13" localSheetId="14" hidden="1">2</definedName>
    <definedName name="solver_rel14" localSheetId="4" hidden="1">2</definedName>
    <definedName name="solver_rel14" localSheetId="3" hidden="1">2</definedName>
    <definedName name="solver_rel14" localSheetId="2" hidden="1">2</definedName>
    <definedName name="solver_rel14" localSheetId="1" hidden="1">2</definedName>
    <definedName name="solver_rel14" localSheetId="9" hidden="1">2</definedName>
    <definedName name="solver_rel14" localSheetId="8" hidden="1">2</definedName>
    <definedName name="solver_rel14" localSheetId="7" hidden="1">2</definedName>
    <definedName name="solver_rel14" localSheetId="6" hidden="1">2</definedName>
    <definedName name="solver_rel14" localSheetId="11" hidden="1">2</definedName>
    <definedName name="solver_rel14" localSheetId="12" hidden="1">2</definedName>
    <definedName name="solver_rel14" localSheetId="13" hidden="1">2</definedName>
    <definedName name="solver_rel14" localSheetId="14" hidden="1">2</definedName>
    <definedName name="solver_rel15" localSheetId="4" hidden="1">2</definedName>
    <definedName name="solver_rel15" localSheetId="3" hidden="1">2</definedName>
    <definedName name="solver_rel15" localSheetId="2" hidden="1">2</definedName>
    <definedName name="solver_rel15" localSheetId="1" hidden="1">2</definedName>
    <definedName name="solver_rel15" localSheetId="9" hidden="1">2</definedName>
    <definedName name="solver_rel15" localSheetId="8" hidden="1">2</definedName>
    <definedName name="solver_rel15" localSheetId="7" hidden="1">2</definedName>
    <definedName name="solver_rel15" localSheetId="6" hidden="1">2</definedName>
    <definedName name="solver_rel15" localSheetId="11" hidden="1">2</definedName>
    <definedName name="solver_rel15" localSheetId="12" hidden="1">2</definedName>
    <definedName name="solver_rel15" localSheetId="13" hidden="1">2</definedName>
    <definedName name="solver_rel15" localSheetId="14" hidden="1">2</definedName>
    <definedName name="solver_rel16" localSheetId="4" hidden="1">2</definedName>
    <definedName name="solver_rel16" localSheetId="3" hidden="1">2</definedName>
    <definedName name="solver_rel16" localSheetId="2" hidden="1">2</definedName>
    <definedName name="solver_rel16" localSheetId="1" hidden="1">2</definedName>
    <definedName name="solver_rel16" localSheetId="9" hidden="1">2</definedName>
    <definedName name="solver_rel16" localSheetId="8" hidden="1">2</definedName>
    <definedName name="solver_rel16" localSheetId="7" hidden="1">2</definedName>
    <definedName name="solver_rel16" localSheetId="6" hidden="1">2</definedName>
    <definedName name="solver_rel16" localSheetId="11" hidden="1">2</definedName>
    <definedName name="solver_rel16" localSheetId="12" hidden="1">2</definedName>
    <definedName name="solver_rel16" localSheetId="13" hidden="1">2</definedName>
    <definedName name="solver_rel16" localSheetId="14" hidden="1">2</definedName>
    <definedName name="solver_rel17" localSheetId="4" hidden="1">2</definedName>
    <definedName name="solver_rel17" localSheetId="3" hidden="1">2</definedName>
    <definedName name="solver_rel17" localSheetId="2" hidden="1">2</definedName>
    <definedName name="solver_rel17" localSheetId="1" hidden="1">2</definedName>
    <definedName name="solver_rel17" localSheetId="9" hidden="1">2</definedName>
    <definedName name="solver_rel17" localSheetId="8" hidden="1">2</definedName>
    <definedName name="solver_rel17" localSheetId="7" hidden="1">2</definedName>
    <definedName name="solver_rel17" localSheetId="6" hidden="1">2</definedName>
    <definedName name="solver_rel17" localSheetId="11" hidden="1">2</definedName>
    <definedName name="solver_rel17" localSheetId="12" hidden="1">2</definedName>
    <definedName name="solver_rel17" localSheetId="13" hidden="1">2</definedName>
    <definedName name="solver_rel17" localSheetId="14" hidden="1">2</definedName>
    <definedName name="solver_rel18" localSheetId="4" hidden="1">2</definedName>
    <definedName name="solver_rel18" localSheetId="3" hidden="1">2</definedName>
    <definedName name="solver_rel18" localSheetId="2" hidden="1">2</definedName>
    <definedName name="solver_rel18" localSheetId="1" hidden="1">2</definedName>
    <definedName name="solver_rel18" localSheetId="9" hidden="1">2</definedName>
    <definedName name="solver_rel18" localSheetId="8" hidden="1">2</definedName>
    <definedName name="solver_rel18" localSheetId="7" hidden="1">2</definedName>
    <definedName name="solver_rel18" localSheetId="6" hidden="1">2</definedName>
    <definedName name="solver_rel18" localSheetId="11" hidden="1">2</definedName>
    <definedName name="solver_rel18" localSheetId="12" hidden="1">2</definedName>
    <definedName name="solver_rel18" localSheetId="13" hidden="1">2</definedName>
    <definedName name="solver_rel18" localSheetId="14" hidden="1">2</definedName>
    <definedName name="solver_rel19" localSheetId="4" hidden="1">2</definedName>
    <definedName name="solver_rel19" localSheetId="3" hidden="1">2</definedName>
    <definedName name="solver_rel19" localSheetId="2" hidden="1">2</definedName>
    <definedName name="solver_rel19" localSheetId="1" hidden="1">2</definedName>
    <definedName name="solver_rel19" localSheetId="9" hidden="1">2</definedName>
    <definedName name="solver_rel19" localSheetId="8" hidden="1">2</definedName>
    <definedName name="solver_rel19" localSheetId="7" hidden="1">2</definedName>
    <definedName name="solver_rel19" localSheetId="6" hidden="1">2</definedName>
    <definedName name="solver_rel19" localSheetId="11" hidden="1">2</definedName>
    <definedName name="solver_rel19" localSheetId="12" hidden="1">2</definedName>
    <definedName name="solver_rel19" localSheetId="13" hidden="1">2</definedName>
    <definedName name="solver_rel19" localSheetId="14" hidden="1">2</definedName>
    <definedName name="solver_rel2" localSheetId="4" hidden="1">2</definedName>
    <definedName name="solver_rel2" localSheetId="3" hidden="1">2</definedName>
    <definedName name="solver_rel2" localSheetId="2" hidden="1">2</definedName>
    <definedName name="solver_rel2" localSheetId="1" hidden="1">2</definedName>
    <definedName name="solver_rel2" localSheetId="9" hidden="1">2</definedName>
    <definedName name="solver_rel2" localSheetId="8" hidden="1">2</definedName>
    <definedName name="solver_rel2" localSheetId="7" hidden="1">2</definedName>
    <definedName name="solver_rel2" localSheetId="6" hidden="1">2</definedName>
    <definedName name="solver_rel2" localSheetId="11" hidden="1">2</definedName>
    <definedName name="solver_rel2" localSheetId="12" hidden="1">2</definedName>
    <definedName name="solver_rel2" localSheetId="13" hidden="1">2</definedName>
    <definedName name="solver_rel2" localSheetId="14" hidden="1">2</definedName>
    <definedName name="solver_rel20" localSheetId="4" hidden="1">2</definedName>
    <definedName name="solver_rel20" localSheetId="3" hidden="1">2</definedName>
    <definedName name="solver_rel20" localSheetId="2" hidden="1">2</definedName>
    <definedName name="solver_rel20" localSheetId="1" hidden="1">2</definedName>
    <definedName name="solver_rel20" localSheetId="9" hidden="1">2</definedName>
    <definedName name="solver_rel20" localSheetId="8" hidden="1">2</definedName>
    <definedName name="solver_rel20" localSheetId="7" hidden="1">2</definedName>
    <definedName name="solver_rel20" localSheetId="6" hidden="1">2</definedName>
    <definedName name="solver_rel20" localSheetId="11" hidden="1">2</definedName>
    <definedName name="solver_rel20" localSheetId="12" hidden="1">2</definedName>
    <definedName name="solver_rel20" localSheetId="13" hidden="1">2</definedName>
    <definedName name="solver_rel20" localSheetId="14" hidden="1">2</definedName>
    <definedName name="solver_rel21" localSheetId="4" hidden="1">2</definedName>
    <definedName name="solver_rel21" localSheetId="3" hidden="1">2</definedName>
    <definedName name="solver_rel21" localSheetId="2" hidden="1">2</definedName>
    <definedName name="solver_rel21" localSheetId="1" hidden="1">2</definedName>
    <definedName name="solver_rel21" localSheetId="9" hidden="1">2</definedName>
    <definedName name="solver_rel21" localSheetId="8" hidden="1">2</definedName>
    <definedName name="solver_rel21" localSheetId="7" hidden="1">2</definedName>
    <definedName name="solver_rel21" localSheetId="6" hidden="1">2</definedName>
    <definedName name="solver_rel21" localSheetId="11" hidden="1">2</definedName>
    <definedName name="solver_rel21" localSheetId="12" hidden="1">2</definedName>
    <definedName name="solver_rel21" localSheetId="13" hidden="1">2</definedName>
    <definedName name="solver_rel21" localSheetId="14" hidden="1">2</definedName>
    <definedName name="solver_rel22" localSheetId="4" hidden="1">2</definedName>
    <definedName name="solver_rel22" localSheetId="3" hidden="1">2</definedName>
    <definedName name="solver_rel22" localSheetId="2" hidden="1">2</definedName>
    <definedName name="solver_rel22" localSheetId="1" hidden="1">2</definedName>
    <definedName name="solver_rel22" localSheetId="9" hidden="1">2</definedName>
    <definedName name="solver_rel22" localSheetId="8" hidden="1">2</definedName>
    <definedName name="solver_rel22" localSheetId="7" hidden="1">2</definedName>
    <definedName name="solver_rel22" localSheetId="6" hidden="1">2</definedName>
    <definedName name="solver_rel22" localSheetId="11" hidden="1">2</definedName>
    <definedName name="solver_rel22" localSheetId="12" hidden="1">2</definedName>
    <definedName name="solver_rel22" localSheetId="13" hidden="1">2</definedName>
    <definedName name="solver_rel22" localSheetId="14" hidden="1">2</definedName>
    <definedName name="solver_rel23" localSheetId="4" hidden="1">2</definedName>
    <definedName name="solver_rel23" localSheetId="3" hidden="1">2</definedName>
    <definedName name="solver_rel23" localSheetId="2" hidden="1">2</definedName>
    <definedName name="solver_rel23" localSheetId="1" hidden="1">2</definedName>
    <definedName name="solver_rel23" localSheetId="9" hidden="1">2</definedName>
    <definedName name="solver_rel23" localSheetId="8" hidden="1">2</definedName>
    <definedName name="solver_rel23" localSheetId="7" hidden="1">2</definedName>
    <definedName name="solver_rel23" localSheetId="6" hidden="1">2</definedName>
    <definedName name="solver_rel23" localSheetId="11" hidden="1">2</definedName>
    <definedName name="solver_rel23" localSheetId="12" hidden="1">2</definedName>
    <definedName name="solver_rel23" localSheetId="13" hidden="1">2</definedName>
    <definedName name="solver_rel23" localSheetId="14" hidden="1">2</definedName>
    <definedName name="solver_rel24" localSheetId="4" hidden="1">2</definedName>
    <definedName name="solver_rel24" localSheetId="3" hidden="1">2</definedName>
    <definedName name="solver_rel24" localSheetId="2" hidden="1">2</definedName>
    <definedName name="solver_rel24" localSheetId="1" hidden="1">2</definedName>
    <definedName name="solver_rel24" localSheetId="9" hidden="1">2</definedName>
    <definedName name="solver_rel24" localSheetId="8" hidden="1">2</definedName>
    <definedName name="solver_rel24" localSheetId="7" hidden="1">2</definedName>
    <definedName name="solver_rel24" localSheetId="6" hidden="1">2</definedName>
    <definedName name="solver_rel24" localSheetId="11" hidden="1">2</definedName>
    <definedName name="solver_rel24" localSheetId="12" hidden="1">2</definedName>
    <definedName name="solver_rel24" localSheetId="13" hidden="1">2</definedName>
    <definedName name="solver_rel24" localSheetId="14" hidden="1">2</definedName>
    <definedName name="solver_rel25" localSheetId="4" hidden="1">2</definedName>
    <definedName name="solver_rel25" localSheetId="3" hidden="1">2</definedName>
    <definedName name="solver_rel25" localSheetId="2" hidden="1">2</definedName>
    <definedName name="solver_rel25" localSheetId="1" hidden="1">2</definedName>
    <definedName name="solver_rel25" localSheetId="9" hidden="1">2</definedName>
    <definedName name="solver_rel25" localSheetId="8" hidden="1">2</definedName>
    <definedName name="solver_rel25" localSheetId="7" hidden="1">2</definedName>
    <definedName name="solver_rel25" localSheetId="6" hidden="1">2</definedName>
    <definedName name="solver_rel25" localSheetId="11" hidden="1">2</definedName>
    <definedName name="solver_rel25" localSheetId="12" hidden="1">2</definedName>
    <definedName name="solver_rel25" localSheetId="13" hidden="1">2</definedName>
    <definedName name="solver_rel25" localSheetId="14" hidden="1">2</definedName>
    <definedName name="solver_rel26" localSheetId="4" hidden="1">2</definedName>
    <definedName name="solver_rel26" localSheetId="3" hidden="1">2</definedName>
    <definedName name="solver_rel26" localSheetId="2" hidden="1">2</definedName>
    <definedName name="solver_rel26" localSheetId="1" hidden="1">2</definedName>
    <definedName name="solver_rel26" localSheetId="9" hidden="1">2</definedName>
    <definedName name="solver_rel26" localSheetId="8" hidden="1">2</definedName>
    <definedName name="solver_rel26" localSheetId="7" hidden="1">2</definedName>
    <definedName name="solver_rel26" localSheetId="6" hidden="1">2</definedName>
    <definedName name="solver_rel26" localSheetId="11" hidden="1">2</definedName>
    <definedName name="solver_rel26" localSheetId="12" hidden="1">2</definedName>
    <definedName name="solver_rel26" localSheetId="13" hidden="1">2</definedName>
    <definedName name="solver_rel26" localSheetId="14" hidden="1">2</definedName>
    <definedName name="solver_rel27" localSheetId="4" hidden="1">2</definedName>
    <definedName name="solver_rel27" localSheetId="3" hidden="1">2</definedName>
    <definedName name="solver_rel27" localSheetId="2" hidden="1">2</definedName>
    <definedName name="solver_rel27" localSheetId="1" hidden="1">2</definedName>
    <definedName name="solver_rel27" localSheetId="9" hidden="1">2</definedName>
    <definedName name="solver_rel27" localSheetId="8" hidden="1">2</definedName>
    <definedName name="solver_rel27" localSheetId="7" hidden="1">2</definedName>
    <definedName name="solver_rel27" localSheetId="6" hidden="1">2</definedName>
    <definedName name="solver_rel27" localSheetId="11" hidden="1">2</definedName>
    <definedName name="solver_rel27" localSheetId="12" hidden="1">2</definedName>
    <definedName name="solver_rel27" localSheetId="13" hidden="1">2</definedName>
    <definedName name="solver_rel27" localSheetId="14" hidden="1">2</definedName>
    <definedName name="solver_rel28" localSheetId="4" hidden="1">2</definedName>
    <definedName name="solver_rel28" localSheetId="3" hidden="1">2</definedName>
    <definedName name="solver_rel28" localSheetId="2" hidden="1">2</definedName>
    <definedName name="solver_rel28" localSheetId="1" hidden="1">2</definedName>
    <definedName name="solver_rel28" localSheetId="9" hidden="1">2</definedName>
    <definedName name="solver_rel28" localSheetId="8" hidden="1">2</definedName>
    <definedName name="solver_rel28" localSheetId="7" hidden="1">2</definedName>
    <definedName name="solver_rel28" localSheetId="6" hidden="1">2</definedName>
    <definedName name="solver_rel28" localSheetId="11" hidden="1">2</definedName>
    <definedName name="solver_rel28" localSheetId="12" hidden="1">2</definedName>
    <definedName name="solver_rel28" localSheetId="13" hidden="1">2</definedName>
    <definedName name="solver_rel28" localSheetId="14" hidden="1">2</definedName>
    <definedName name="solver_rel29" localSheetId="4" hidden="1">2</definedName>
    <definedName name="solver_rel29" localSheetId="3" hidden="1">2</definedName>
    <definedName name="solver_rel29" localSheetId="2" hidden="1">2</definedName>
    <definedName name="solver_rel29" localSheetId="1" hidden="1">2</definedName>
    <definedName name="solver_rel29" localSheetId="9" hidden="1">2</definedName>
    <definedName name="solver_rel29" localSheetId="8" hidden="1">2</definedName>
    <definedName name="solver_rel29" localSheetId="7" hidden="1">2</definedName>
    <definedName name="solver_rel29" localSheetId="6" hidden="1">2</definedName>
    <definedName name="solver_rel29" localSheetId="11" hidden="1">2</definedName>
    <definedName name="solver_rel29" localSheetId="12" hidden="1">2</definedName>
    <definedName name="solver_rel29" localSheetId="13" hidden="1">2</definedName>
    <definedName name="solver_rel29" localSheetId="14" hidden="1">2</definedName>
    <definedName name="solver_rel3" localSheetId="4" hidden="1">2</definedName>
    <definedName name="solver_rel3" localSheetId="3" hidden="1">2</definedName>
    <definedName name="solver_rel3" localSheetId="2" hidden="1">2</definedName>
    <definedName name="solver_rel3" localSheetId="1" hidden="1">2</definedName>
    <definedName name="solver_rel3" localSheetId="9" hidden="1">2</definedName>
    <definedName name="solver_rel3" localSheetId="8" hidden="1">2</definedName>
    <definedName name="solver_rel3" localSheetId="7" hidden="1">2</definedName>
    <definedName name="solver_rel3" localSheetId="6" hidden="1">2</definedName>
    <definedName name="solver_rel3" localSheetId="11" hidden="1">2</definedName>
    <definedName name="solver_rel3" localSheetId="12" hidden="1">2</definedName>
    <definedName name="solver_rel3" localSheetId="13" hidden="1">2</definedName>
    <definedName name="solver_rel3" localSheetId="14" hidden="1">2</definedName>
    <definedName name="solver_rel30" localSheetId="4" hidden="1">2</definedName>
    <definedName name="solver_rel30" localSheetId="3" hidden="1">2</definedName>
    <definedName name="solver_rel30" localSheetId="2" hidden="1">2</definedName>
    <definedName name="solver_rel30" localSheetId="1" hidden="1">2</definedName>
    <definedName name="solver_rel30" localSheetId="9" hidden="1">2</definedName>
    <definedName name="solver_rel30" localSheetId="8" hidden="1">2</definedName>
    <definedName name="solver_rel30" localSheetId="7" hidden="1">2</definedName>
    <definedName name="solver_rel30" localSheetId="6" hidden="1">2</definedName>
    <definedName name="solver_rel30" localSheetId="11" hidden="1">2</definedName>
    <definedName name="solver_rel30" localSheetId="12" hidden="1">2</definedName>
    <definedName name="solver_rel30" localSheetId="13" hidden="1">2</definedName>
    <definedName name="solver_rel30" localSheetId="14" hidden="1">2</definedName>
    <definedName name="solver_rel31" localSheetId="4" hidden="1">2</definedName>
    <definedName name="solver_rel31" localSheetId="3" hidden="1">2</definedName>
    <definedName name="solver_rel31" localSheetId="2" hidden="1">2</definedName>
    <definedName name="solver_rel31" localSheetId="1" hidden="1">2</definedName>
    <definedName name="solver_rel31" localSheetId="9" hidden="1">2</definedName>
    <definedName name="solver_rel31" localSheetId="8" hidden="1">2</definedName>
    <definedName name="solver_rel31" localSheetId="7" hidden="1">2</definedName>
    <definedName name="solver_rel31" localSheetId="6" hidden="1">2</definedName>
    <definedName name="solver_rel31" localSheetId="11" hidden="1">2</definedName>
    <definedName name="solver_rel31" localSheetId="12" hidden="1">2</definedName>
    <definedName name="solver_rel31" localSheetId="13" hidden="1">2</definedName>
    <definedName name="solver_rel31" localSheetId="14" hidden="1">2</definedName>
    <definedName name="solver_rel32" localSheetId="4" hidden="1">2</definedName>
    <definedName name="solver_rel32" localSheetId="3" hidden="1">2</definedName>
    <definedName name="solver_rel32" localSheetId="2" hidden="1">2</definedName>
    <definedName name="solver_rel32" localSheetId="1" hidden="1">2</definedName>
    <definedName name="solver_rel32" localSheetId="9" hidden="1">2</definedName>
    <definedName name="solver_rel32" localSheetId="8" hidden="1">2</definedName>
    <definedName name="solver_rel32" localSheetId="7" hidden="1">2</definedName>
    <definedName name="solver_rel32" localSheetId="6" hidden="1">2</definedName>
    <definedName name="solver_rel32" localSheetId="11" hidden="1">2</definedName>
    <definedName name="solver_rel32" localSheetId="12" hidden="1">2</definedName>
    <definedName name="solver_rel32" localSheetId="13" hidden="1">2</definedName>
    <definedName name="solver_rel32" localSheetId="14" hidden="1">2</definedName>
    <definedName name="solver_rel33" localSheetId="4" hidden="1">2</definedName>
    <definedName name="solver_rel33" localSheetId="3" hidden="1">2</definedName>
    <definedName name="solver_rel33" localSheetId="2" hidden="1">2</definedName>
    <definedName name="solver_rel33" localSheetId="1" hidden="1">2</definedName>
    <definedName name="solver_rel33" localSheetId="9" hidden="1">2</definedName>
    <definedName name="solver_rel33" localSheetId="8" hidden="1">2</definedName>
    <definedName name="solver_rel33" localSheetId="7" hidden="1">2</definedName>
    <definedName name="solver_rel33" localSheetId="6" hidden="1">2</definedName>
    <definedName name="solver_rel33" localSheetId="11" hidden="1">2</definedName>
    <definedName name="solver_rel33" localSheetId="12" hidden="1">2</definedName>
    <definedName name="solver_rel33" localSheetId="13" hidden="1">2</definedName>
    <definedName name="solver_rel33" localSheetId="14" hidden="1">2</definedName>
    <definedName name="solver_rel34" localSheetId="4" hidden="1">2</definedName>
    <definedName name="solver_rel34" localSheetId="3" hidden="1">2</definedName>
    <definedName name="solver_rel34" localSheetId="2" hidden="1">2</definedName>
    <definedName name="solver_rel34" localSheetId="1" hidden="1">2</definedName>
    <definedName name="solver_rel34" localSheetId="9" hidden="1">2</definedName>
    <definedName name="solver_rel34" localSheetId="8" hidden="1">2</definedName>
    <definedName name="solver_rel34" localSheetId="7" hidden="1">2</definedName>
    <definedName name="solver_rel34" localSheetId="6" hidden="1">2</definedName>
    <definedName name="solver_rel34" localSheetId="11" hidden="1">2</definedName>
    <definedName name="solver_rel34" localSheetId="12" hidden="1">2</definedName>
    <definedName name="solver_rel34" localSheetId="13" hidden="1">2</definedName>
    <definedName name="solver_rel34" localSheetId="14" hidden="1">2</definedName>
    <definedName name="solver_rel35" localSheetId="4" hidden="1">2</definedName>
    <definedName name="solver_rel35" localSheetId="3" hidden="1">2</definedName>
    <definedName name="solver_rel35" localSheetId="2" hidden="1">2</definedName>
    <definedName name="solver_rel35" localSheetId="1" hidden="1">2</definedName>
    <definedName name="solver_rel35" localSheetId="9" hidden="1">2</definedName>
    <definedName name="solver_rel35" localSheetId="8" hidden="1">2</definedName>
    <definedName name="solver_rel35" localSheetId="7" hidden="1">2</definedName>
    <definedName name="solver_rel35" localSheetId="6" hidden="1">2</definedName>
    <definedName name="solver_rel35" localSheetId="11" hidden="1">2</definedName>
    <definedName name="solver_rel35" localSheetId="12" hidden="1">2</definedName>
    <definedName name="solver_rel35" localSheetId="13" hidden="1">2</definedName>
    <definedName name="solver_rel35" localSheetId="14" hidden="1">2</definedName>
    <definedName name="solver_rel36" localSheetId="4" hidden="1">2</definedName>
    <definedName name="solver_rel36" localSheetId="3" hidden="1">2</definedName>
    <definedName name="solver_rel36" localSheetId="2" hidden="1">2</definedName>
    <definedName name="solver_rel36" localSheetId="1" hidden="1">2</definedName>
    <definedName name="solver_rel36" localSheetId="9" hidden="1">2</definedName>
    <definedName name="solver_rel36" localSheetId="8" hidden="1">2</definedName>
    <definedName name="solver_rel36" localSheetId="7" hidden="1">2</definedName>
    <definedName name="solver_rel36" localSheetId="6" hidden="1">2</definedName>
    <definedName name="solver_rel36" localSheetId="11" hidden="1">2</definedName>
    <definedName name="solver_rel36" localSheetId="12" hidden="1">2</definedName>
    <definedName name="solver_rel36" localSheetId="13" hidden="1">2</definedName>
    <definedName name="solver_rel36" localSheetId="14" hidden="1">2</definedName>
    <definedName name="solver_rel37" localSheetId="4" hidden="1">2</definedName>
    <definedName name="solver_rel37" localSheetId="3" hidden="1">2</definedName>
    <definedName name="solver_rel37" localSheetId="2" hidden="1">2</definedName>
    <definedName name="solver_rel37" localSheetId="1" hidden="1">2</definedName>
    <definedName name="solver_rel37" localSheetId="9" hidden="1">2</definedName>
    <definedName name="solver_rel37" localSheetId="8" hidden="1">2</definedName>
    <definedName name="solver_rel37" localSheetId="7" hidden="1">2</definedName>
    <definedName name="solver_rel37" localSheetId="6" hidden="1">2</definedName>
    <definedName name="solver_rel37" localSheetId="11" hidden="1">2</definedName>
    <definedName name="solver_rel37" localSheetId="12" hidden="1">2</definedName>
    <definedName name="solver_rel37" localSheetId="13" hidden="1">2</definedName>
    <definedName name="solver_rel37" localSheetId="14" hidden="1">2</definedName>
    <definedName name="solver_rel38" localSheetId="4" hidden="1">2</definedName>
    <definedName name="solver_rel38" localSheetId="3" hidden="1">2</definedName>
    <definedName name="solver_rel38" localSheetId="2" hidden="1">2</definedName>
    <definedName name="solver_rel38" localSheetId="1" hidden="1">2</definedName>
    <definedName name="solver_rel38" localSheetId="9" hidden="1">2</definedName>
    <definedName name="solver_rel38" localSheetId="8" hidden="1">2</definedName>
    <definedName name="solver_rel38" localSheetId="7" hidden="1">2</definedName>
    <definedName name="solver_rel38" localSheetId="6" hidden="1">2</definedName>
    <definedName name="solver_rel38" localSheetId="11" hidden="1">2</definedName>
    <definedName name="solver_rel38" localSheetId="12" hidden="1">2</definedName>
    <definedName name="solver_rel38" localSheetId="13" hidden="1">2</definedName>
    <definedName name="solver_rel38" localSheetId="14" hidden="1">2</definedName>
    <definedName name="solver_rel39" localSheetId="4" hidden="1">2</definedName>
    <definedName name="solver_rel39" localSheetId="3" hidden="1">2</definedName>
    <definedName name="solver_rel39" localSheetId="2" hidden="1">2</definedName>
    <definedName name="solver_rel39" localSheetId="1" hidden="1">2</definedName>
    <definedName name="solver_rel39" localSheetId="9" hidden="1">2</definedName>
    <definedName name="solver_rel39" localSheetId="8" hidden="1">2</definedName>
    <definedName name="solver_rel39" localSheetId="7" hidden="1">2</definedName>
    <definedName name="solver_rel39" localSheetId="6" hidden="1">2</definedName>
    <definedName name="solver_rel39" localSheetId="11" hidden="1">2</definedName>
    <definedName name="solver_rel39" localSheetId="12" hidden="1">2</definedName>
    <definedName name="solver_rel39" localSheetId="13" hidden="1">2</definedName>
    <definedName name="solver_rel39" localSheetId="14" hidden="1">2</definedName>
    <definedName name="solver_rel4" localSheetId="4" hidden="1">2</definedName>
    <definedName name="solver_rel4" localSheetId="3" hidden="1">2</definedName>
    <definedName name="solver_rel4" localSheetId="2" hidden="1">2</definedName>
    <definedName name="solver_rel4" localSheetId="1" hidden="1">2</definedName>
    <definedName name="solver_rel4" localSheetId="9" hidden="1">2</definedName>
    <definedName name="solver_rel4" localSheetId="8" hidden="1">2</definedName>
    <definedName name="solver_rel4" localSheetId="7" hidden="1">2</definedName>
    <definedName name="solver_rel4" localSheetId="6" hidden="1">2</definedName>
    <definedName name="solver_rel4" localSheetId="11" hidden="1">2</definedName>
    <definedName name="solver_rel4" localSheetId="12" hidden="1">2</definedName>
    <definedName name="solver_rel4" localSheetId="13" hidden="1">2</definedName>
    <definedName name="solver_rel4" localSheetId="14" hidden="1">2</definedName>
    <definedName name="solver_rel40" localSheetId="4" hidden="1">2</definedName>
    <definedName name="solver_rel40" localSheetId="3" hidden="1">2</definedName>
    <definedName name="solver_rel40" localSheetId="2" hidden="1">2</definedName>
    <definedName name="solver_rel40" localSheetId="1" hidden="1">2</definedName>
    <definedName name="solver_rel40" localSheetId="9" hidden="1">2</definedName>
    <definedName name="solver_rel40" localSheetId="8" hidden="1">2</definedName>
    <definedName name="solver_rel40" localSheetId="7" hidden="1">2</definedName>
    <definedName name="solver_rel40" localSheetId="6" hidden="1">2</definedName>
    <definedName name="solver_rel40" localSheetId="11" hidden="1">2</definedName>
    <definedName name="solver_rel40" localSheetId="12" hidden="1">2</definedName>
    <definedName name="solver_rel40" localSheetId="13" hidden="1">2</definedName>
    <definedName name="solver_rel40" localSheetId="14" hidden="1">2</definedName>
    <definedName name="solver_rel41" localSheetId="4" hidden="1">2</definedName>
    <definedName name="solver_rel41" localSheetId="3" hidden="1">2</definedName>
    <definedName name="solver_rel41" localSheetId="2" hidden="1">2</definedName>
    <definedName name="solver_rel41" localSheetId="1" hidden="1">2</definedName>
    <definedName name="solver_rel41" localSheetId="9" hidden="1">2</definedName>
    <definedName name="solver_rel41" localSheetId="8" hidden="1">2</definedName>
    <definedName name="solver_rel41" localSheetId="7" hidden="1">2</definedName>
    <definedName name="solver_rel41" localSheetId="6" hidden="1">2</definedName>
    <definedName name="solver_rel41" localSheetId="11" hidden="1">2</definedName>
    <definedName name="solver_rel41" localSheetId="12" hidden="1">2</definedName>
    <definedName name="solver_rel41" localSheetId="13" hidden="1">2</definedName>
    <definedName name="solver_rel41" localSheetId="14" hidden="1">2</definedName>
    <definedName name="solver_rel42" localSheetId="4" hidden="1">2</definedName>
    <definedName name="solver_rel42" localSheetId="3" hidden="1">2</definedName>
    <definedName name="solver_rel42" localSheetId="2" hidden="1">2</definedName>
    <definedName name="solver_rel42" localSheetId="1" hidden="1">2</definedName>
    <definedName name="solver_rel42" localSheetId="9" hidden="1">2</definedName>
    <definedName name="solver_rel42" localSheetId="8" hidden="1">2</definedName>
    <definedName name="solver_rel42" localSheetId="7" hidden="1">2</definedName>
    <definedName name="solver_rel42" localSheetId="6" hidden="1">2</definedName>
    <definedName name="solver_rel42" localSheetId="11" hidden="1">2</definedName>
    <definedName name="solver_rel42" localSheetId="12" hidden="1">2</definedName>
    <definedName name="solver_rel42" localSheetId="13" hidden="1">2</definedName>
    <definedName name="solver_rel42" localSheetId="14" hidden="1">2</definedName>
    <definedName name="solver_rel43" localSheetId="4" hidden="1">2</definedName>
    <definedName name="solver_rel43" localSheetId="3" hidden="1">2</definedName>
    <definedName name="solver_rel43" localSheetId="2" hidden="1">2</definedName>
    <definedName name="solver_rel43" localSheetId="1" hidden="1">2</definedName>
    <definedName name="solver_rel43" localSheetId="9" hidden="1">2</definedName>
    <definedName name="solver_rel43" localSheetId="8" hidden="1">2</definedName>
    <definedName name="solver_rel43" localSheetId="7" hidden="1">2</definedName>
    <definedName name="solver_rel43" localSheetId="6" hidden="1">2</definedName>
    <definedName name="solver_rel43" localSheetId="11" hidden="1">2</definedName>
    <definedName name="solver_rel43" localSheetId="12" hidden="1">2</definedName>
    <definedName name="solver_rel43" localSheetId="13" hidden="1">2</definedName>
    <definedName name="solver_rel43" localSheetId="14" hidden="1">2</definedName>
    <definedName name="solver_rel44" localSheetId="4" hidden="1">2</definedName>
    <definedName name="solver_rel44" localSheetId="3" hidden="1">2</definedName>
    <definedName name="solver_rel44" localSheetId="2" hidden="1">2</definedName>
    <definedName name="solver_rel44" localSheetId="1" hidden="1">2</definedName>
    <definedName name="solver_rel44" localSheetId="9" hidden="1">2</definedName>
    <definedName name="solver_rel44" localSheetId="8" hidden="1">2</definedName>
    <definedName name="solver_rel44" localSheetId="7" hidden="1">2</definedName>
    <definedName name="solver_rel44" localSheetId="6" hidden="1">2</definedName>
    <definedName name="solver_rel44" localSheetId="11" hidden="1">2</definedName>
    <definedName name="solver_rel44" localSheetId="12" hidden="1">2</definedName>
    <definedName name="solver_rel44" localSheetId="13" hidden="1">2</definedName>
    <definedName name="solver_rel44" localSheetId="14" hidden="1">2</definedName>
    <definedName name="solver_rel45" localSheetId="4" hidden="1">2</definedName>
    <definedName name="solver_rel45" localSheetId="3" hidden="1">2</definedName>
    <definedName name="solver_rel45" localSheetId="2" hidden="1">2</definedName>
    <definedName name="solver_rel45" localSheetId="1" hidden="1">2</definedName>
    <definedName name="solver_rel45" localSheetId="9" hidden="1">2</definedName>
    <definedName name="solver_rel45" localSheetId="8" hidden="1">2</definedName>
    <definedName name="solver_rel45" localSheetId="7" hidden="1">2</definedName>
    <definedName name="solver_rel45" localSheetId="6" hidden="1">2</definedName>
    <definedName name="solver_rel45" localSheetId="11" hidden="1">2</definedName>
    <definedName name="solver_rel45" localSheetId="12" hidden="1">2</definedName>
    <definedName name="solver_rel45" localSheetId="13" hidden="1">2</definedName>
    <definedName name="solver_rel45" localSheetId="14" hidden="1">2</definedName>
    <definedName name="solver_rel46" localSheetId="4" hidden="1">2</definedName>
    <definedName name="solver_rel46" localSheetId="3" hidden="1">2</definedName>
    <definedName name="solver_rel46" localSheetId="2" hidden="1">2</definedName>
    <definedName name="solver_rel46" localSheetId="1" hidden="1">2</definedName>
    <definedName name="solver_rel46" localSheetId="9" hidden="1">2</definedName>
    <definedName name="solver_rel46" localSheetId="8" hidden="1">2</definedName>
    <definedName name="solver_rel46" localSheetId="7" hidden="1">2</definedName>
    <definedName name="solver_rel46" localSheetId="6" hidden="1">2</definedName>
    <definedName name="solver_rel46" localSheetId="11" hidden="1">2</definedName>
    <definedName name="solver_rel46" localSheetId="12" hidden="1">2</definedName>
    <definedName name="solver_rel46" localSheetId="13" hidden="1">2</definedName>
    <definedName name="solver_rel46" localSheetId="14" hidden="1">2</definedName>
    <definedName name="solver_rel47" localSheetId="4" hidden="1">2</definedName>
    <definedName name="solver_rel47" localSheetId="3" hidden="1">2</definedName>
    <definedName name="solver_rel47" localSheetId="2" hidden="1">2</definedName>
    <definedName name="solver_rel47" localSheetId="1" hidden="1">2</definedName>
    <definedName name="solver_rel47" localSheetId="9" hidden="1">2</definedName>
    <definedName name="solver_rel47" localSheetId="8" hidden="1">2</definedName>
    <definedName name="solver_rel47" localSheetId="7" hidden="1">2</definedName>
    <definedName name="solver_rel47" localSheetId="6" hidden="1">2</definedName>
    <definedName name="solver_rel47" localSheetId="11" hidden="1">2</definedName>
    <definedName name="solver_rel47" localSheetId="12" hidden="1">2</definedName>
    <definedName name="solver_rel47" localSheetId="13" hidden="1">2</definedName>
    <definedName name="solver_rel47" localSheetId="14" hidden="1">2</definedName>
    <definedName name="solver_rel48" localSheetId="4" hidden="1">2</definedName>
    <definedName name="solver_rel48" localSheetId="3" hidden="1">2</definedName>
    <definedName name="solver_rel48" localSheetId="2" hidden="1">2</definedName>
    <definedName name="solver_rel48" localSheetId="1" hidden="1">2</definedName>
    <definedName name="solver_rel48" localSheetId="9" hidden="1">2</definedName>
    <definedName name="solver_rel48" localSheetId="8" hidden="1">2</definedName>
    <definedName name="solver_rel48" localSheetId="7" hidden="1">2</definedName>
    <definedName name="solver_rel48" localSheetId="6" hidden="1">2</definedName>
    <definedName name="solver_rel48" localSheetId="11" hidden="1">2</definedName>
    <definedName name="solver_rel48" localSheetId="12" hidden="1">2</definedName>
    <definedName name="solver_rel48" localSheetId="13" hidden="1">2</definedName>
    <definedName name="solver_rel48" localSheetId="14" hidden="1">2</definedName>
    <definedName name="solver_rel49" localSheetId="4" hidden="1">2</definedName>
    <definedName name="solver_rel49" localSheetId="3" hidden="1">2</definedName>
    <definedName name="solver_rel49" localSheetId="2" hidden="1">2</definedName>
    <definedName name="solver_rel49" localSheetId="1" hidden="1">2</definedName>
    <definedName name="solver_rel49" localSheetId="9" hidden="1">2</definedName>
    <definedName name="solver_rel49" localSheetId="8" hidden="1">2</definedName>
    <definedName name="solver_rel49" localSheetId="7" hidden="1">2</definedName>
    <definedName name="solver_rel49" localSheetId="6" hidden="1">2</definedName>
    <definedName name="solver_rel49" localSheetId="11" hidden="1">2</definedName>
    <definedName name="solver_rel49" localSheetId="12" hidden="1">2</definedName>
    <definedName name="solver_rel49" localSheetId="13" hidden="1">2</definedName>
    <definedName name="solver_rel49" localSheetId="14" hidden="1">2</definedName>
    <definedName name="solver_rel5" localSheetId="4" hidden="1">2</definedName>
    <definedName name="solver_rel5" localSheetId="3" hidden="1">2</definedName>
    <definedName name="solver_rel5" localSheetId="2" hidden="1">2</definedName>
    <definedName name="solver_rel5" localSheetId="1" hidden="1">2</definedName>
    <definedName name="solver_rel5" localSheetId="9" hidden="1">2</definedName>
    <definedName name="solver_rel5" localSheetId="8" hidden="1">2</definedName>
    <definedName name="solver_rel5" localSheetId="7" hidden="1">2</definedName>
    <definedName name="solver_rel5" localSheetId="6" hidden="1">2</definedName>
    <definedName name="solver_rel5" localSheetId="11" hidden="1">2</definedName>
    <definedName name="solver_rel5" localSheetId="12" hidden="1">2</definedName>
    <definedName name="solver_rel5" localSheetId="13" hidden="1">2</definedName>
    <definedName name="solver_rel5" localSheetId="14" hidden="1">2</definedName>
    <definedName name="solver_rel50" localSheetId="4" hidden="1">2</definedName>
    <definedName name="solver_rel50" localSheetId="3" hidden="1">2</definedName>
    <definedName name="solver_rel50" localSheetId="2" hidden="1">2</definedName>
    <definedName name="solver_rel50" localSheetId="1" hidden="1">2</definedName>
    <definedName name="solver_rel50" localSheetId="9" hidden="1">2</definedName>
    <definedName name="solver_rel50" localSheetId="8" hidden="1">2</definedName>
    <definedName name="solver_rel50" localSheetId="7" hidden="1">2</definedName>
    <definedName name="solver_rel50" localSheetId="6" hidden="1">2</definedName>
    <definedName name="solver_rel50" localSheetId="11" hidden="1">2</definedName>
    <definedName name="solver_rel50" localSheetId="12" hidden="1">2</definedName>
    <definedName name="solver_rel50" localSheetId="13" hidden="1">2</definedName>
    <definedName name="solver_rel50" localSheetId="14" hidden="1">2</definedName>
    <definedName name="solver_rel51" localSheetId="4" hidden="1">2</definedName>
    <definedName name="solver_rel51" localSheetId="3" hidden="1">2</definedName>
    <definedName name="solver_rel51" localSheetId="2" hidden="1">2</definedName>
    <definedName name="solver_rel51" localSheetId="1" hidden="1">2</definedName>
    <definedName name="solver_rel51" localSheetId="9" hidden="1">2</definedName>
    <definedName name="solver_rel51" localSheetId="8" hidden="1">2</definedName>
    <definedName name="solver_rel51" localSheetId="7" hidden="1">2</definedName>
    <definedName name="solver_rel51" localSheetId="6" hidden="1">2</definedName>
    <definedName name="solver_rel51" localSheetId="11" hidden="1">2</definedName>
    <definedName name="solver_rel51" localSheetId="12" hidden="1">2</definedName>
    <definedName name="solver_rel51" localSheetId="13" hidden="1">2</definedName>
    <definedName name="solver_rel51" localSheetId="14" hidden="1">2</definedName>
    <definedName name="solver_rel52" localSheetId="4" hidden="1">2</definedName>
    <definedName name="solver_rel52" localSheetId="3" hidden="1">2</definedName>
    <definedName name="solver_rel52" localSheetId="2" hidden="1">2</definedName>
    <definedName name="solver_rel52" localSheetId="1" hidden="1">2</definedName>
    <definedName name="solver_rel52" localSheetId="9" hidden="1">2</definedName>
    <definedName name="solver_rel52" localSheetId="8" hidden="1">2</definedName>
    <definedName name="solver_rel52" localSheetId="7" hidden="1">2</definedName>
    <definedName name="solver_rel52" localSheetId="6" hidden="1">2</definedName>
    <definedName name="solver_rel52" localSheetId="11" hidden="1">2</definedName>
    <definedName name="solver_rel52" localSheetId="12" hidden="1">2</definedName>
    <definedName name="solver_rel52" localSheetId="13" hidden="1">2</definedName>
    <definedName name="solver_rel52" localSheetId="14" hidden="1">2</definedName>
    <definedName name="solver_rel53" localSheetId="4" hidden="1">2</definedName>
    <definedName name="solver_rel53" localSheetId="3" hidden="1">2</definedName>
    <definedName name="solver_rel53" localSheetId="2" hidden="1">2</definedName>
    <definedName name="solver_rel53" localSheetId="1" hidden="1">2</definedName>
    <definedName name="solver_rel53" localSheetId="9" hidden="1">2</definedName>
    <definedName name="solver_rel53" localSheetId="8" hidden="1">2</definedName>
    <definedName name="solver_rel53" localSheetId="7" hidden="1">2</definedName>
    <definedName name="solver_rel53" localSheetId="6" hidden="1">2</definedName>
    <definedName name="solver_rel53" localSheetId="11" hidden="1">2</definedName>
    <definedName name="solver_rel53" localSheetId="12" hidden="1">2</definedName>
    <definedName name="solver_rel53" localSheetId="13" hidden="1">2</definedName>
    <definedName name="solver_rel53" localSheetId="14" hidden="1">2</definedName>
    <definedName name="solver_rel54" localSheetId="4" hidden="1">2</definedName>
    <definedName name="solver_rel54" localSheetId="3" hidden="1">2</definedName>
    <definedName name="solver_rel54" localSheetId="2" hidden="1">2</definedName>
    <definedName name="solver_rel54" localSheetId="1" hidden="1">2</definedName>
    <definedName name="solver_rel54" localSheetId="9" hidden="1">2</definedName>
    <definedName name="solver_rel54" localSheetId="8" hidden="1">2</definedName>
    <definedName name="solver_rel54" localSheetId="7" hidden="1">2</definedName>
    <definedName name="solver_rel54" localSheetId="6" hidden="1">2</definedName>
    <definedName name="solver_rel54" localSheetId="11" hidden="1">2</definedName>
    <definedName name="solver_rel54" localSheetId="12" hidden="1">2</definedName>
    <definedName name="solver_rel54" localSheetId="13" hidden="1">2</definedName>
    <definedName name="solver_rel54" localSheetId="14" hidden="1">2</definedName>
    <definedName name="solver_rel55" localSheetId="4" hidden="1">2</definedName>
    <definedName name="solver_rel55" localSheetId="3" hidden="1">2</definedName>
    <definedName name="solver_rel55" localSheetId="2" hidden="1">2</definedName>
    <definedName name="solver_rel55" localSheetId="1" hidden="1">2</definedName>
    <definedName name="solver_rel55" localSheetId="9" hidden="1">2</definedName>
    <definedName name="solver_rel55" localSheetId="8" hidden="1">2</definedName>
    <definedName name="solver_rel55" localSheetId="7" hidden="1">2</definedName>
    <definedName name="solver_rel55" localSheetId="6" hidden="1">2</definedName>
    <definedName name="solver_rel55" localSheetId="11" hidden="1">2</definedName>
    <definedName name="solver_rel55" localSheetId="12" hidden="1">2</definedName>
    <definedName name="solver_rel55" localSheetId="13" hidden="1">2</definedName>
    <definedName name="solver_rel55" localSheetId="14" hidden="1">2</definedName>
    <definedName name="solver_rel56" localSheetId="4" hidden="1">2</definedName>
    <definedName name="solver_rel56" localSheetId="3" hidden="1">2</definedName>
    <definedName name="solver_rel56" localSheetId="2" hidden="1">2</definedName>
    <definedName name="solver_rel56" localSheetId="1" hidden="1">2</definedName>
    <definedName name="solver_rel56" localSheetId="9" hidden="1">2</definedName>
    <definedName name="solver_rel56" localSheetId="8" hidden="1">2</definedName>
    <definedName name="solver_rel56" localSheetId="7" hidden="1">2</definedName>
    <definedName name="solver_rel56" localSheetId="6" hidden="1">2</definedName>
    <definedName name="solver_rel56" localSheetId="11" hidden="1">2</definedName>
    <definedName name="solver_rel56" localSheetId="12" hidden="1">2</definedName>
    <definedName name="solver_rel56" localSheetId="13" hidden="1">2</definedName>
    <definedName name="solver_rel56" localSheetId="14" hidden="1">2</definedName>
    <definedName name="solver_rel57" localSheetId="4" hidden="1">2</definedName>
    <definedName name="solver_rel57" localSheetId="3" hidden="1">2</definedName>
    <definedName name="solver_rel57" localSheetId="2" hidden="1">2</definedName>
    <definedName name="solver_rel57" localSheetId="1" hidden="1">2</definedName>
    <definedName name="solver_rel57" localSheetId="9" hidden="1">2</definedName>
    <definedName name="solver_rel57" localSheetId="8" hidden="1">2</definedName>
    <definedName name="solver_rel57" localSheetId="7" hidden="1">2</definedName>
    <definedName name="solver_rel57" localSheetId="6" hidden="1">2</definedName>
    <definedName name="solver_rel57" localSheetId="11" hidden="1">2</definedName>
    <definedName name="solver_rel57" localSheetId="12" hidden="1">2</definedName>
    <definedName name="solver_rel57" localSheetId="13" hidden="1">2</definedName>
    <definedName name="solver_rel57" localSheetId="14" hidden="1">2</definedName>
    <definedName name="solver_rel58" localSheetId="4" hidden="1">2</definedName>
    <definedName name="solver_rel58" localSheetId="3" hidden="1">2</definedName>
    <definedName name="solver_rel58" localSheetId="2" hidden="1">2</definedName>
    <definedName name="solver_rel58" localSheetId="1" hidden="1">2</definedName>
    <definedName name="solver_rel58" localSheetId="9" hidden="1">2</definedName>
    <definedName name="solver_rel58" localSheetId="8" hidden="1">2</definedName>
    <definedName name="solver_rel58" localSheetId="7" hidden="1">2</definedName>
    <definedName name="solver_rel58" localSheetId="6" hidden="1">2</definedName>
    <definedName name="solver_rel58" localSheetId="11" hidden="1">2</definedName>
    <definedName name="solver_rel58" localSheetId="12" hidden="1">2</definedName>
    <definedName name="solver_rel58" localSheetId="13" hidden="1">2</definedName>
    <definedName name="solver_rel58" localSheetId="14" hidden="1">2</definedName>
    <definedName name="solver_rel59" localSheetId="4" hidden="1">2</definedName>
    <definedName name="solver_rel59" localSheetId="3" hidden="1">2</definedName>
    <definedName name="solver_rel59" localSheetId="2" hidden="1">2</definedName>
    <definedName name="solver_rel59" localSheetId="1" hidden="1">2</definedName>
    <definedName name="solver_rel59" localSheetId="9" hidden="1">2</definedName>
    <definedName name="solver_rel59" localSheetId="8" hidden="1">2</definedName>
    <definedName name="solver_rel59" localSheetId="7" hidden="1">2</definedName>
    <definedName name="solver_rel59" localSheetId="6" hidden="1">2</definedName>
    <definedName name="solver_rel59" localSheetId="11" hidden="1">2</definedName>
    <definedName name="solver_rel59" localSheetId="12" hidden="1">2</definedName>
    <definedName name="solver_rel59" localSheetId="13" hidden="1">2</definedName>
    <definedName name="solver_rel59" localSheetId="14" hidden="1">2</definedName>
    <definedName name="solver_rel6" localSheetId="4" hidden="1">2</definedName>
    <definedName name="solver_rel6" localSheetId="3" hidden="1">2</definedName>
    <definedName name="solver_rel6" localSheetId="2" hidden="1">2</definedName>
    <definedName name="solver_rel6" localSheetId="1" hidden="1">2</definedName>
    <definedName name="solver_rel6" localSheetId="9" hidden="1">2</definedName>
    <definedName name="solver_rel6" localSheetId="8" hidden="1">2</definedName>
    <definedName name="solver_rel6" localSheetId="7" hidden="1">2</definedName>
    <definedName name="solver_rel6" localSheetId="6" hidden="1">2</definedName>
    <definedName name="solver_rel6" localSheetId="11" hidden="1">2</definedName>
    <definedName name="solver_rel6" localSheetId="12" hidden="1">2</definedName>
    <definedName name="solver_rel6" localSheetId="13" hidden="1">2</definedName>
    <definedName name="solver_rel6" localSheetId="14" hidden="1">2</definedName>
    <definedName name="solver_rel60" localSheetId="4" hidden="1">2</definedName>
    <definedName name="solver_rel60" localSheetId="3" hidden="1">2</definedName>
    <definedName name="solver_rel60" localSheetId="2" hidden="1">2</definedName>
    <definedName name="solver_rel60" localSheetId="1" hidden="1">2</definedName>
    <definedName name="solver_rel60" localSheetId="9" hidden="1">2</definedName>
    <definedName name="solver_rel60" localSheetId="8" hidden="1">2</definedName>
    <definedName name="solver_rel60" localSheetId="7" hidden="1">2</definedName>
    <definedName name="solver_rel60" localSheetId="6" hidden="1">2</definedName>
    <definedName name="solver_rel60" localSheetId="11" hidden="1">2</definedName>
    <definedName name="solver_rel60" localSheetId="12" hidden="1">2</definedName>
    <definedName name="solver_rel60" localSheetId="13" hidden="1">2</definedName>
    <definedName name="solver_rel60" localSheetId="14" hidden="1">2</definedName>
    <definedName name="solver_rel61" localSheetId="4" hidden="1">2</definedName>
    <definedName name="solver_rel61" localSheetId="3" hidden="1">2</definedName>
    <definedName name="solver_rel61" localSheetId="2" hidden="1">2</definedName>
    <definedName name="solver_rel61" localSheetId="1" hidden="1">2</definedName>
    <definedName name="solver_rel61" localSheetId="9" hidden="1">2</definedName>
    <definedName name="solver_rel61" localSheetId="8" hidden="1">2</definedName>
    <definedName name="solver_rel61" localSheetId="7" hidden="1">2</definedName>
    <definedName name="solver_rel61" localSheetId="6" hidden="1">2</definedName>
    <definedName name="solver_rel61" localSheetId="11" hidden="1">2</definedName>
    <definedName name="solver_rel61" localSheetId="12" hidden="1">2</definedName>
    <definedName name="solver_rel61" localSheetId="13" hidden="1">2</definedName>
    <definedName name="solver_rel61" localSheetId="14" hidden="1">2</definedName>
    <definedName name="solver_rel7" localSheetId="4" hidden="1">2</definedName>
    <definedName name="solver_rel7" localSheetId="3" hidden="1">2</definedName>
    <definedName name="solver_rel7" localSheetId="2" hidden="1">2</definedName>
    <definedName name="solver_rel7" localSheetId="1" hidden="1">2</definedName>
    <definedName name="solver_rel7" localSheetId="9" hidden="1">2</definedName>
    <definedName name="solver_rel7" localSheetId="8" hidden="1">2</definedName>
    <definedName name="solver_rel7" localSheetId="7" hidden="1">2</definedName>
    <definedName name="solver_rel7" localSheetId="6" hidden="1">2</definedName>
    <definedName name="solver_rel7" localSheetId="11" hidden="1">2</definedName>
    <definedName name="solver_rel7" localSheetId="12" hidden="1">2</definedName>
    <definedName name="solver_rel7" localSheetId="13" hidden="1">2</definedName>
    <definedName name="solver_rel7" localSheetId="14" hidden="1">2</definedName>
    <definedName name="solver_rel8" localSheetId="4" hidden="1">2</definedName>
    <definedName name="solver_rel8" localSheetId="3" hidden="1">2</definedName>
    <definedName name="solver_rel8" localSheetId="2" hidden="1">2</definedName>
    <definedName name="solver_rel8" localSheetId="1" hidden="1">2</definedName>
    <definedName name="solver_rel8" localSheetId="9" hidden="1">2</definedName>
    <definedName name="solver_rel8" localSheetId="8" hidden="1">2</definedName>
    <definedName name="solver_rel8" localSheetId="7" hidden="1">2</definedName>
    <definedName name="solver_rel8" localSheetId="6" hidden="1">2</definedName>
    <definedName name="solver_rel8" localSheetId="11" hidden="1">2</definedName>
    <definedName name="solver_rel8" localSheetId="12" hidden="1">2</definedName>
    <definedName name="solver_rel8" localSheetId="13" hidden="1">2</definedName>
    <definedName name="solver_rel8" localSheetId="14" hidden="1">2</definedName>
    <definedName name="solver_rel9" localSheetId="4" hidden="1">2</definedName>
    <definedName name="solver_rel9" localSheetId="3" hidden="1">2</definedName>
    <definedName name="solver_rel9" localSheetId="2" hidden="1">2</definedName>
    <definedName name="solver_rel9" localSheetId="1" hidden="1">2</definedName>
    <definedName name="solver_rel9" localSheetId="9" hidden="1">2</definedName>
    <definedName name="solver_rel9" localSheetId="8" hidden="1">2</definedName>
    <definedName name="solver_rel9" localSheetId="7" hidden="1">2</definedName>
    <definedName name="solver_rel9" localSheetId="6" hidden="1">2</definedName>
    <definedName name="solver_rel9" localSheetId="11" hidden="1">2</definedName>
    <definedName name="solver_rel9" localSheetId="12" hidden="1">2</definedName>
    <definedName name="solver_rel9" localSheetId="13" hidden="1">2</definedName>
    <definedName name="solver_rel9" localSheetId="14" hidden="1">2</definedName>
    <definedName name="solver_rhs1" localSheetId="4" hidden="1">0</definedName>
    <definedName name="solver_rhs1" localSheetId="3" hidden="1">0</definedName>
    <definedName name="solver_rhs1" localSheetId="2" hidden="1">0</definedName>
    <definedName name="solver_rhs1" localSheetId="1" hidden="1">0</definedName>
    <definedName name="solver_rhs1" localSheetId="9" hidden="1">0</definedName>
    <definedName name="solver_rhs1" localSheetId="8" hidden="1">0</definedName>
    <definedName name="solver_rhs1" localSheetId="7" hidden="1">0</definedName>
    <definedName name="solver_rhs1" localSheetId="6" hidden="1">0</definedName>
    <definedName name="solver_rhs1" localSheetId="11" hidden="1">0</definedName>
    <definedName name="solver_rhs1" localSheetId="12" hidden="1">0</definedName>
    <definedName name="solver_rhs1" localSheetId="13" hidden="1">0</definedName>
    <definedName name="solver_rhs1" localSheetId="14" hidden="1">0</definedName>
    <definedName name="solver_rhs10" localSheetId="4" hidden="1">0</definedName>
    <definedName name="solver_rhs10" localSheetId="3" hidden="1">0</definedName>
    <definedName name="solver_rhs10" localSheetId="2" hidden="1">0</definedName>
    <definedName name="solver_rhs10" localSheetId="1" hidden="1">0</definedName>
    <definedName name="solver_rhs10" localSheetId="9" hidden="1">0</definedName>
    <definedName name="solver_rhs10" localSheetId="8" hidden="1">0</definedName>
    <definedName name="solver_rhs10" localSheetId="7" hidden="1">0</definedName>
    <definedName name="solver_rhs10" localSheetId="6" hidden="1">0</definedName>
    <definedName name="solver_rhs10" localSheetId="11" hidden="1">0</definedName>
    <definedName name="solver_rhs10" localSheetId="12" hidden="1">0</definedName>
    <definedName name="solver_rhs10" localSheetId="13" hidden="1">0</definedName>
    <definedName name="solver_rhs10" localSheetId="14" hidden="1">0</definedName>
    <definedName name="solver_rhs11" localSheetId="4" hidden="1">0</definedName>
    <definedName name="solver_rhs11" localSheetId="3" hidden="1">0</definedName>
    <definedName name="solver_rhs11" localSheetId="2" hidden="1">0</definedName>
    <definedName name="solver_rhs11" localSheetId="1" hidden="1">0</definedName>
    <definedName name="solver_rhs11" localSheetId="9" hidden="1">0</definedName>
    <definedName name="solver_rhs11" localSheetId="8" hidden="1">0</definedName>
    <definedName name="solver_rhs11" localSheetId="7" hidden="1">0</definedName>
    <definedName name="solver_rhs11" localSheetId="6" hidden="1">0</definedName>
    <definedName name="solver_rhs11" localSheetId="11" hidden="1">0</definedName>
    <definedName name="solver_rhs11" localSheetId="12" hidden="1">0</definedName>
    <definedName name="solver_rhs11" localSheetId="13" hidden="1">0</definedName>
    <definedName name="solver_rhs11" localSheetId="14" hidden="1">0</definedName>
    <definedName name="solver_rhs12" localSheetId="4" hidden="1">0</definedName>
    <definedName name="solver_rhs12" localSheetId="3" hidden="1">0</definedName>
    <definedName name="solver_rhs12" localSheetId="2" hidden="1">0</definedName>
    <definedName name="solver_rhs12" localSheetId="1" hidden="1">0</definedName>
    <definedName name="solver_rhs12" localSheetId="9" hidden="1">0</definedName>
    <definedName name="solver_rhs12" localSheetId="8" hidden="1">0</definedName>
    <definedName name="solver_rhs12" localSheetId="7" hidden="1">0</definedName>
    <definedName name="solver_rhs12" localSheetId="6" hidden="1">0</definedName>
    <definedName name="solver_rhs12" localSheetId="11" hidden="1">0</definedName>
    <definedName name="solver_rhs12" localSheetId="12" hidden="1">0</definedName>
    <definedName name="solver_rhs12" localSheetId="13" hidden="1">0</definedName>
    <definedName name="solver_rhs12" localSheetId="14" hidden="1">0</definedName>
    <definedName name="solver_rhs13" localSheetId="4" hidden="1">0</definedName>
    <definedName name="solver_rhs13" localSheetId="3" hidden="1">0</definedName>
    <definedName name="solver_rhs13" localSheetId="2" hidden="1">0</definedName>
    <definedName name="solver_rhs13" localSheetId="1" hidden="1">0</definedName>
    <definedName name="solver_rhs13" localSheetId="9" hidden="1">0</definedName>
    <definedName name="solver_rhs13" localSheetId="8" hidden="1">0</definedName>
    <definedName name="solver_rhs13" localSheetId="7" hidden="1">0</definedName>
    <definedName name="solver_rhs13" localSheetId="6" hidden="1">0</definedName>
    <definedName name="solver_rhs13" localSheetId="11" hidden="1">0</definedName>
    <definedName name="solver_rhs13" localSheetId="12" hidden="1">0</definedName>
    <definedName name="solver_rhs13" localSheetId="13" hidden="1">0</definedName>
    <definedName name="solver_rhs13" localSheetId="14" hidden="1">0</definedName>
    <definedName name="solver_rhs14" localSheetId="4" hidden="1">0</definedName>
    <definedName name="solver_rhs14" localSheetId="3" hidden="1">0</definedName>
    <definedName name="solver_rhs14" localSheetId="2" hidden="1">0</definedName>
    <definedName name="solver_rhs14" localSheetId="1" hidden="1">0</definedName>
    <definedName name="solver_rhs14" localSheetId="9" hidden="1">0</definedName>
    <definedName name="solver_rhs14" localSheetId="8" hidden="1">0</definedName>
    <definedName name="solver_rhs14" localSheetId="7" hidden="1">0</definedName>
    <definedName name="solver_rhs14" localSheetId="6" hidden="1">0</definedName>
    <definedName name="solver_rhs14" localSheetId="11" hidden="1">0</definedName>
    <definedName name="solver_rhs14" localSheetId="12" hidden="1">0</definedName>
    <definedName name="solver_rhs14" localSheetId="13" hidden="1">0</definedName>
    <definedName name="solver_rhs14" localSheetId="14" hidden="1">0</definedName>
    <definedName name="solver_rhs15" localSheetId="4" hidden="1">0</definedName>
    <definedName name="solver_rhs15" localSheetId="3" hidden="1">0</definedName>
    <definedName name="solver_rhs15" localSheetId="2" hidden="1">0</definedName>
    <definedName name="solver_rhs15" localSheetId="1" hidden="1">0</definedName>
    <definedName name="solver_rhs15" localSheetId="9" hidden="1">0</definedName>
    <definedName name="solver_rhs15" localSheetId="8" hidden="1">0</definedName>
    <definedName name="solver_rhs15" localSheetId="7" hidden="1">0</definedName>
    <definedName name="solver_rhs15" localSheetId="6" hidden="1">0</definedName>
    <definedName name="solver_rhs15" localSheetId="11" hidden="1">0</definedName>
    <definedName name="solver_rhs15" localSheetId="12" hidden="1">0</definedName>
    <definedName name="solver_rhs15" localSheetId="13" hidden="1">0</definedName>
    <definedName name="solver_rhs15" localSheetId="14" hidden="1">0</definedName>
    <definedName name="solver_rhs16" localSheetId="4" hidden="1">0</definedName>
    <definedName name="solver_rhs16" localSheetId="3" hidden="1">0</definedName>
    <definedName name="solver_rhs16" localSheetId="2" hidden="1">0</definedName>
    <definedName name="solver_rhs16" localSheetId="1" hidden="1">0</definedName>
    <definedName name="solver_rhs16" localSheetId="9" hidden="1">0</definedName>
    <definedName name="solver_rhs16" localSheetId="8" hidden="1">0</definedName>
    <definedName name="solver_rhs16" localSheetId="7" hidden="1">0</definedName>
    <definedName name="solver_rhs16" localSheetId="6" hidden="1">0</definedName>
    <definedName name="solver_rhs16" localSheetId="11" hidden="1">0</definedName>
    <definedName name="solver_rhs16" localSheetId="12" hidden="1">0</definedName>
    <definedName name="solver_rhs16" localSheetId="13" hidden="1">0</definedName>
    <definedName name="solver_rhs16" localSheetId="14" hidden="1">0</definedName>
    <definedName name="solver_rhs17" localSheetId="4" hidden="1">0</definedName>
    <definedName name="solver_rhs17" localSheetId="3" hidden="1">0</definedName>
    <definedName name="solver_rhs17" localSheetId="2" hidden="1">0</definedName>
    <definedName name="solver_rhs17" localSheetId="1" hidden="1">0</definedName>
    <definedName name="solver_rhs17" localSheetId="9" hidden="1">0</definedName>
    <definedName name="solver_rhs17" localSheetId="8" hidden="1">0</definedName>
    <definedName name="solver_rhs17" localSheetId="7" hidden="1">0</definedName>
    <definedName name="solver_rhs17" localSheetId="6" hidden="1">0</definedName>
    <definedName name="solver_rhs17" localSheetId="11" hidden="1">0</definedName>
    <definedName name="solver_rhs17" localSheetId="12" hidden="1">0</definedName>
    <definedName name="solver_rhs17" localSheetId="13" hidden="1">0</definedName>
    <definedName name="solver_rhs17" localSheetId="14" hidden="1">0</definedName>
    <definedName name="solver_rhs18" localSheetId="4" hidden="1">0</definedName>
    <definedName name="solver_rhs18" localSheetId="3" hidden="1">0</definedName>
    <definedName name="solver_rhs18" localSheetId="2" hidden="1">0</definedName>
    <definedName name="solver_rhs18" localSheetId="1" hidden="1">0</definedName>
    <definedName name="solver_rhs18" localSheetId="9" hidden="1">0</definedName>
    <definedName name="solver_rhs18" localSheetId="8" hidden="1">0</definedName>
    <definedName name="solver_rhs18" localSheetId="7" hidden="1">0</definedName>
    <definedName name="solver_rhs18" localSheetId="6" hidden="1">0</definedName>
    <definedName name="solver_rhs18" localSheetId="11" hidden="1">0</definedName>
    <definedName name="solver_rhs18" localSheetId="12" hidden="1">0</definedName>
    <definedName name="solver_rhs18" localSheetId="13" hidden="1">0</definedName>
    <definedName name="solver_rhs18" localSheetId="14" hidden="1">0</definedName>
    <definedName name="solver_rhs19" localSheetId="4" hidden="1">0</definedName>
    <definedName name="solver_rhs19" localSheetId="3" hidden="1">0</definedName>
    <definedName name="solver_rhs19" localSheetId="2" hidden="1">0</definedName>
    <definedName name="solver_rhs19" localSheetId="1" hidden="1">0</definedName>
    <definedName name="solver_rhs19" localSheetId="9" hidden="1">0</definedName>
    <definedName name="solver_rhs19" localSheetId="8" hidden="1">0</definedName>
    <definedName name="solver_rhs19" localSheetId="7" hidden="1">0</definedName>
    <definedName name="solver_rhs19" localSheetId="6" hidden="1">0</definedName>
    <definedName name="solver_rhs19" localSheetId="11" hidden="1">0</definedName>
    <definedName name="solver_rhs19" localSheetId="12" hidden="1">0</definedName>
    <definedName name="solver_rhs19" localSheetId="13" hidden="1">0</definedName>
    <definedName name="solver_rhs19" localSheetId="14" hidden="1">0</definedName>
    <definedName name="solver_rhs2" localSheetId="4" hidden="1">0</definedName>
    <definedName name="solver_rhs2" localSheetId="3" hidden="1">0</definedName>
    <definedName name="solver_rhs2" localSheetId="2" hidden="1">0</definedName>
    <definedName name="solver_rhs2" localSheetId="1" hidden="1">0</definedName>
    <definedName name="solver_rhs2" localSheetId="9" hidden="1">0</definedName>
    <definedName name="solver_rhs2" localSheetId="8" hidden="1">0</definedName>
    <definedName name="solver_rhs2" localSheetId="7" hidden="1">0</definedName>
    <definedName name="solver_rhs2" localSheetId="6" hidden="1">0</definedName>
    <definedName name="solver_rhs2" localSheetId="11" hidden="1">0</definedName>
    <definedName name="solver_rhs2" localSheetId="12" hidden="1">0</definedName>
    <definedName name="solver_rhs2" localSheetId="13" hidden="1">0</definedName>
    <definedName name="solver_rhs2" localSheetId="14" hidden="1">0</definedName>
    <definedName name="solver_rhs20" localSheetId="4" hidden="1">0</definedName>
    <definedName name="solver_rhs20" localSheetId="3" hidden="1">0</definedName>
    <definedName name="solver_rhs20" localSheetId="2" hidden="1">0</definedName>
    <definedName name="solver_rhs20" localSheetId="1" hidden="1">0</definedName>
    <definedName name="solver_rhs20" localSheetId="9" hidden="1">0</definedName>
    <definedName name="solver_rhs20" localSheetId="8" hidden="1">0</definedName>
    <definedName name="solver_rhs20" localSheetId="7" hidden="1">0</definedName>
    <definedName name="solver_rhs20" localSheetId="6" hidden="1">0</definedName>
    <definedName name="solver_rhs20" localSheetId="11" hidden="1">0</definedName>
    <definedName name="solver_rhs20" localSheetId="12" hidden="1">0</definedName>
    <definedName name="solver_rhs20" localSheetId="13" hidden="1">0</definedName>
    <definedName name="solver_rhs20" localSheetId="14" hidden="1">0</definedName>
    <definedName name="solver_rhs21" localSheetId="4" hidden="1">0</definedName>
    <definedName name="solver_rhs21" localSheetId="3" hidden="1">0</definedName>
    <definedName name="solver_rhs21" localSheetId="2" hidden="1">0</definedName>
    <definedName name="solver_rhs21" localSheetId="1" hidden="1">0</definedName>
    <definedName name="solver_rhs21" localSheetId="9" hidden="1">0</definedName>
    <definedName name="solver_rhs21" localSheetId="8" hidden="1">0</definedName>
    <definedName name="solver_rhs21" localSheetId="7" hidden="1">0</definedName>
    <definedName name="solver_rhs21" localSheetId="6" hidden="1">0</definedName>
    <definedName name="solver_rhs21" localSheetId="11" hidden="1">0</definedName>
    <definedName name="solver_rhs21" localSheetId="12" hidden="1">0</definedName>
    <definedName name="solver_rhs21" localSheetId="13" hidden="1">0</definedName>
    <definedName name="solver_rhs21" localSheetId="14" hidden="1">0</definedName>
    <definedName name="solver_rhs22" localSheetId="4" hidden="1">0</definedName>
    <definedName name="solver_rhs22" localSheetId="3" hidden="1">0</definedName>
    <definedName name="solver_rhs22" localSheetId="2" hidden="1">0</definedName>
    <definedName name="solver_rhs22" localSheetId="1" hidden="1">0</definedName>
    <definedName name="solver_rhs22" localSheetId="9" hidden="1">0</definedName>
    <definedName name="solver_rhs22" localSheetId="8" hidden="1">0</definedName>
    <definedName name="solver_rhs22" localSheetId="7" hidden="1">0</definedName>
    <definedName name="solver_rhs22" localSheetId="6" hidden="1">0</definedName>
    <definedName name="solver_rhs22" localSheetId="11" hidden="1">0</definedName>
    <definedName name="solver_rhs22" localSheetId="12" hidden="1">0</definedName>
    <definedName name="solver_rhs22" localSheetId="13" hidden="1">0</definedName>
    <definedName name="solver_rhs22" localSheetId="14" hidden="1">0</definedName>
    <definedName name="solver_rhs23" localSheetId="4" hidden="1">0</definedName>
    <definedName name="solver_rhs23" localSheetId="3" hidden="1">0</definedName>
    <definedName name="solver_rhs23" localSheetId="2" hidden="1">0</definedName>
    <definedName name="solver_rhs23" localSheetId="1" hidden="1">0</definedName>
    <definedName name="solver_rhs23" localSheetId="9" hidden="1">0</definedName>
    <definedName name="solver_rhs23" localSheetId="8" hidden="1">0</definedName>
    <definedName name="solver_rhs23" localSheetId="7" hidden="1">0</definedName>
    <definedName name="solver_rhs23" localSheetId="6" hidden="1">0</definedName>
    <definedName name="solver_rhs23" localSheetId="11" hidden="1">0</definedName>
    <definedName name="solver_rhs23" localSheetId="12" hidden="1">0</definedName>
    <definedName name="solver_rhs23" localSheetId="13" hidden="1">0</definedName>
    <definedName name="solver_rhs23" localSheetId="14" hidden="1">0</definedName>
    <definedName name="solver_rhs24" localSheetId="4" hidden="1">0</definedName>
    <definedName name="solver_rhs24" localSheetId="3" hidden="1">0</definedName>
    <definedName name="solver_rhs24" localSheetId="2" hidden="1">0</definedName>
    <definedName name="solver_rhs24" localSheetId="1" hidden="1">0</definedName>
    <definedName name="solver_rhs24" localSheetId="9" hidden="1">0</definedName>
    <definedName name="solver_rhs24" localSheetId="8" hidden="1">0</definedName>
    <definedName name="solver_rhs24" localSheetId="7" hidden="1">0</definedName>
    <definedName name="solver_rhs24" localSheetId="6" hidden="1">0</definedName>
    <definedName name="solver_rhs24" localSheetId="11" hidden="1">0</definedName>
    <definedName name="solver_rhs24" localSheetId="12" hidden="1">0</definedName>
    <definedName name="solver_rhs24" localSheetId="13" hidden="1">0</definedName>
    <definedName name="solver_rhs24" localSheetId="14" hidden="1">0</definedName>
    <definedName name="solver_rhs25" localSheetId="4" hidden="1">0</definedName>
    <definedName name="solver_rhs25" localSheetId="3" hidden="1">0</definedName>
    <definedName name="solver_rhs25" localSheetId="2" hidden="1">0</definedName>
    <definedName name="solver_rhs25" localSheetId="1" hidden="1">0</definedName>
    <definedName name="solver_rhs25" localSheetId="9" hidden="1">0</definedName>
    <definedName name="solver_rhs25" localSheetId="8" hidden="1">0</definedName>
    <definedName name="solver_rhs25" localSheetId="7" hidden="1">0</definedName>
    <definedName name="solver_rhs25" localSheetId="6" hidden="1">0</definedName>
    <definedName name="solver_rhs25" localSheetId="11" hidden="1">0</definedName>
    <definedName name="solver_rhs25" localSheetId="12" hidden="1">0</definedName>
    <definedName name="solver_rhs25" localSheetId="13" hidden="1">0</definedName>
    <definedName name="solver_rhs25" localSheetId="14" hidden="1">0</definedName>
    <definedName name="solver_rhs26" localSheetId="4" hidden="1">0</definedName>
    <definedName name="solver_rhs26" localSheetId="3" hidden="1">0</definedName>
    <definedName name="solver_rhs26" localSheetId="2" hidden="1">0</definedName>
    <definedName name="solver_rhs26" localSheetId="1" hidden="1">0</definedName>
    <definedName name="solver_rhs26" localSheetId="9" hidden="1">0</definedName>
    <definedName name="solver_rhs26" localSheetId="8" hidden="1">0</definedName>
    <definedName name="solver_rhs26" localSheetId="7" hidden="1">0</definedName>
    <definedName name="solver_rhs26" localSheetId="6" hidden="1">0</definedName>
    <definedName name="solver_rhs26" localSheetId="11" hidden="1">0</definedName>
    <definedName name="solver_rhs26" localSheetId="12" hidden="1">0</definedName>
    <definedName name="solver_rhs26" localSheetId="13" hidden="1">0</definedName>
    <definedName name="solver_rhs26" localSheetId="14" hidden="1">0</definedName>
    <definedName name="solver_rhs27" localSheetId="4" hidden="1">0</definedName>
    <definedName name="solver_rhs27" localSheetId="3" hidden="1">0</definedName>
    <definedName name="solver_rhs27" localSheetId="2" hidden="1">0</definedName>
    <definedName name="solver_rhs27" localSheetId="1" hidden="1">0</definedName>
    <definedName name="solver_rhs27" localSheetId="9" hidden="1">0</definedName>
    <definedName name="solver_rhs27" localSheetId="8" hidden="1">0</definedName>
    <definedName name="solver_rhs27" localSheetId="7" hidden="1">0</definedName>
    <definedName name="solver_rhs27" localSheetId="6" hidden="1">0</definedName>
    <definedName name="solver_rhs27" localSheetId="11" hidden="1">0</definedName>
    <definedName name="solver_rhs27" localSheetId="12" hidden="1">0</definedName>
    <definedName name="solver_rhs27" localSheetId="13" hidden="1">0</definedName>
    <definedName name="solver_rhs27" localSheetId="14" hidden="1">0</definedName>
    <definedName name="solver_rhs28" localSheetId="4" hidden="1">'Ex 1 - Dry Ballast Shunted'!#REF!</definedName>
    <definedName name="solver_rhs28" localSheetId="3" hidden="1">'Ex 1 - Dry Ballast UnShunt'!#REF!</definedName>
    <definedName name="solver_rhs28" localSheetId="2" hidden="1">'Ex 1 - Wet Ballast Shunted'!#REF!</definedName>
    <definedName name="solver_rhs28" localSheetId="1" hidden="1">'Ex 1 - Wet Ballast UnShunt'!#REF!</definedName>
    <definedName name="solver_rhs28" localSheetId="9" hidden="1">'Ex 1 SENS - Dry Ballast Shunted'!#REF!</definedName>
    <definedName name="solver_rhs28" localSheetId="8" hidden="1">'Ex 1 SENS - Dry Ballast UnShunt'!#REF!</definedName>
    <definedName name="solver_rhs28" localSheetId="7" hidden="1">'Ex 1 SENS - Wet Ballast Shunted'!#REF!</definedName>
    <definedName name="solver_rhs28" localSheetId="6" hidden="1">'Ex 1 SENS - Wet Ballast UnShunt'!#REF!</definedName>
    <definedName name="solver_rhs28" localSheetId="11" hidden="1">'Ex 2 - 23000 Multi-Part'!#REF!</definedName>
    <definedName name="solver_rhs28" localSheetId="12" hidden="1">'Ex 3- JLess Wet Ballast Noshunt'!#REF!</definedName>
    <definedName name="solver_rhs28" localSheetId="13" hidden="1">'Ex 3- JLess Wet Ballast SHUNT'!#REF!</definedName>
    <definedName name="solver_rhs28" localSheetId="14" hidden="1">'FUTURE-3 Ohm Jless SH80pct near'!#REF!</definedName>
    <definedName name="solver_rhs29" localSheetId="4" hidden="1">0</definedName>
    <definedName name="solver_rhs29" localSheetId="3" hidden="1">0</definedName>
    <definedName name="solver_rhs29" localSheetId="2" hidden="1">0</definedName>
    <definedName name="solver_rhs29" localSheetId="1" hidden="1">0</definedName>
    <definedName name="solver_rhs29" localSheetId="9" hidden="1">0</definedName>
    <definedName name="solver_rhs29" localSheetId="8" hidden="1">0</definedName>
    <definedName name="solver_rhs29" localSheetId="7" hidden="1">0</definedName>
    <definedName name="solver_rhs29" localSheetId="6" hidden="1">0</definedName>
    <definedName name="solver_rhs29" localSheetId="11" hidden="1">0</definedName>
    <definedName name="solver_rhs29" localSheetId="12" hidden="1">0</definedName>
    <definedName name="solver_rhs29" localSheetId="13" hidden="1">0</definedName>
    <definedName name="solver_rhs29" localSheetId="14" hidden="1">0</definedName>
    <definedName name="solver_rhs3" localSheetId="4" hidden="1">0</definedName>
    <definedName name="solver_rhs3" localSheetId="3" hidden="1">0</definedName>
    <definedName name="solver_rhs3" localSheetId="2" hidden="1">0</definedName>
    <definedName name="solver_rhs3" localSheetId="1" hidden="1">0</definedName>
    <definedName name="solver_rhs3" localSheetId="9" hidden="1">0</definedName>
    <definedName name="solver_rhs3" localSheetId="8" hidden="1">0</definedName>
    <definedName name="solver_rhs3" localSheetId="7" hidden="1">0</definedName>
    <definedName name="solver_rhs3" localSheetId="6" hidden="1">0</definedName>
    <definedName name="solver_rhs3" localSheetId="11" hidden="1">0</definedName>
    <definedName name="solver_rhs3" localSheetId="12" hidden="1">0</definedName>
    <definedName name="solver_rhs3" localSheetId="13" hidden="1">0</definedName>
    <definedName name="solver_rhs3" localSheetId="14" hidden="1">0</definedName>
    <definedName name="solver_rhs30" localSheetId="4" hidden="1">0</definedName>
    <definedName name="solver_rhs30" localSheetId="3" hidden="1">0</definedName>
    <definedName name="solver_rhs30" localSheetId="2" hidden="1">0</definedName>
    <definedName name="solver_rhs30" localSheetId="1" hidden="1">0</definedName>
    <definedName name="solver_rhs30" localSheetId="9" hidden="1">0</definedName>
    <definedName name="solver_rhs30" localSheetId="8" hidden="1">0</definedName>
    <definedName name="solver_rhs30" localSheetId="7" hidden="1">0</definedName>
    <definedName name="solver_rhs30" localSheetId="6" hidden="1">0</definedName>
    <definedName name="solver_rhs30" localSheetId="11" hidden="1">0</definedName>
    <definedName name="solver_rhs30" localSheetId="12" hidden="1">0</definedName>
    <definedName name="solver_rhs30" localSheetId="13" hidden="1">0</definedName>
    <definedName name="solver_rhs30" localSheetId="14" hidden="1">0</definedName>
    <definedName name="solver_rhs31" localSheetId="4" hidden="1">0</definedName>
    <definedName name="solver_rhs31" localSheetId="3" hidden="1">0</definedName>
    <definedName name="solver_rhs31" localSheetId="2" hidden="1">0</definedName>
    <definedName name="solver_rhs31" localSheetId="1" hidden="1">0</definedName>
    <definedName name="solver_rhs31" localSheetId="9" hidden="1">0</definedName>
    <definedName name="solver_rhs31" localSheetId="8" hidden="1">0</definedName>
    <definedName name="solver_rhs31" localSheetId="7" hidden="1">0</definedName>
    <definedName name="solver_rhs31" localSheetId="6" hidden="1">0</definedName>
    <definedName name="solver_rhs31" localSheetId="11" hidden="1">0</definedName>
    <definedName name="solver_rhs31" localSheetId="12" hidden="1">0</definedName>
    <definedName name="solver_rhs31" localSheetId="13" hidden="1">0</definedName>
    <definedName name="solver_rhs31" localSheetId="14" hidden="1">0</definedName>
    <definedName name="solver_rhs32" localSheetId="4" hidden="1">0</definedName>
    <definedName name="solver_rhs32" localSheetId="3" hidden="1">0</definedName>
    <definedName name="solver_rhs32" localSheetId="2" hidden="1">0</definedName>
    <definedName name="solver_rhs32" localSheetId="1" hidden="1">0</definedName>
    <definedName name="solver_rhs32" localSheetId="9" hidden="1">0</definedName>
    <definedName name="solver_rhs32" localSheetId="8" hidden="1">0</definedName>
    <definedName name="solver_rhs32" localSheetId="7" hidden="1">0</definedName>
    <definedName name="solver_rhs32" localSheetId="6" hidden="1">0</definedName>
    <definedName name="solver_rhs32" localSheetId="11" hidden="1">0</definedName>
    <definedName name="solver_rhs32" localSheetId="12" hidden="1">0</definedName>
    <definedName name="solver_rhs32" localSheetId="13" hidden="1">0</definedName>
    <definedName name="solver_rhs32" localSheetId="14" hidden="1">0</definedName>
    <definedName name="solver_rhs33" localSheetId="4" hidden="1">'Ex 1 - Dry Ballast Shunted'!#REF!</definedName>
    <definedName name="solver_rhs33" localSheetId="3" hidden="1">'Ex 1 - Dry Ballast UnShunt'!#REF!</definedName>
    <definedName name="solver_rhs33" localSheetId="2" hidden="1">'Ex 1 - Wet Ballast Shunted'!#REF!</definedName>
    <definedName name="solver_rhs33" localSheetId="1" hidden="1">'Ex 1 - Wet Ballast UnShunt'!#REF!</definedName>
    <definedName name="solver_rhs33" localSheetId="9" hidden="1">'Ex 1 SENS - Dry Ballast Shunted'!#REF!</definedName>
    <definedName name="solver_rhs33" localSheetId="8" hidden="1">'Ex 1 SENS - Dry Ballast UnShunt'!#REF!</definedName>
    <definedName name="solver_rhs33" localSheetId="7" hidden="1">'Ex 1 SENS - Wet Ballast Shunted'!#REF!</definedName>
    <definedName name="solver_rhs33" localSheetId="6" hidden="1">'Ex 1 SENS - Wet Ballast UnShunt'!#REF!</definedName>
    <definedName name="solver_rhs33" localSheetId="11" hidden="1">'Ex 2 - 23000 Multi-Part'!#REF!</definedName>
    <definedName name="solver_rhs33" localSheetId="12" hidden="1">'Ex 3- JLess Wet Ballast Noshunt'!#REF!</definedName>
    <definedName name="solver_rhs33" localSheetId="13" hidden="1">'Ex 3- JLess Wet Ballast SHUNT'!#REF!</definedName>
    <definedName name="solver_rhs33" localSheetId="14" hidden="1">'FUTURE-3 Ohm Jless SH80pct near'!#REF!</definedName>
    <definedName name="solver_rhs34" localSheetId="4" hidden="1">'Ex 1 - Dry Ballast Shunted'!#REF!</definedName>
    <definedName name="solver_rhs34" localSheetId="3" hidden="1">'Ex 1 - Dry Ballast UnShunt'!#REF!</definedName>
    <definedName name="solver_rhs34" localSheetId="2" hidden="1">'Ex 1 - Wet Ballast Shunted'!#REF!</definedName>
    <definedName name="solver_rhs34" localSheetId="1" hidden="1">'Ex 1 - Wet Ballast UnShunt'!#REF!</definedName>
    <definedName name="solver_rhs34" localSheetId="9" hidden="1">'Ex 1 SENS - Dry Ballast Shunted'!#REF!</definedName>
    <definedName name="solver_rhs34" localSheetId="8" hidden="1">'Ex 1 SENS - Dry Ballast UnShunt'!#REF!</definedName>
    <definedName name="solver_rhs34" localSheetId="7" hidden="1">'Ex 1 SENS - Wet Ballast Shunted'!#REF!</definedName>
    <definedName name="solver_rhs34" localSheetId="6" hidden="1">'Ex 1 SENS - Wet Ballast UnShunt'!#REF!</definedName>
    <definedName name="solver_rhs34" localSheetId="11" hidden="1">'Ex 2 - 23000 Multi-Part'!#REF!</definedName>
    <definedName name="solver_rhs34" localSheetId="12" hidden="1">'Ex 3- JLess Wet Ballast Noshunt'!#REF!</definedName>
    <definedName name="solver_rhs34" localSheetId="13" hidden="1">'Ex 3- JLess Wet Ballast SHUNT'!#REF!</definedName>
    <definedName name="solver_rhs34" localSheetId="14" hidden="1">'FUTURE-3 Ohm Jless SH80pct near'!#REF!</definedName>
    <definedName name="solver_rhs35" localSheetId="4" hidden="1">'Ex 1 - Dry Ballast Shunted'!#REF!</definedName>
    <definedName name="solver_rhs35" localSheetId="3" hidden="1">'Ex 1 - Dry Ballast UnShunt'!#REF!</definedName>
    <definedName name="solver_rhs35" localSheetId="2" hidden="1">'Ex 1 - Wet Ballast Shunted'!#REF!</definedName>
    <definedName name="solver_rhs35" localSheetId="1" hidden="1">'Ex 1 - Wet Ballast UnShunt'!#REF!</definedName>
    <definedName name="solver_rhs35" localSheetId="9" hidden="1">'Ex 1 SENS - Dry Ballast Shunted'!#REF!</definedName>
    <definedName name="solver_rhs35" localSheetId="8" hidden="1">'Ex 1 SENS - Dry Ballast UnShunt'!#REF!</definedName>
    <definedName name="solver_rhs35" localSheetId="7" hidden="1">'Ex 1 SENS - Wet Ballast Shunted'!#REF!</definedName>
    <definedName name="solver_rhs35" localSheetId="6" hidden="1">'Ex 1 SENS - Wet Ballast UnShunt'!#REF!</definedName>
    <definedName name="solver_rhs35" localSheetId="11" hidden="1">'Ex 2 - 23000 Multi-Part'!#REF!</definedName>
    <definedName name="solver_rhs35" localSheetId="12" hidden="1">'Ex 3- JLess Wet Ballast Noshunt'!#REF!</definedName>
    <definedName name="solver_rhs35" localSheetId="13" hidden="1">'Ex 3- JLess Wet Ballast SHUNT'!#REF!</definedName>
    <definedName name="solver_rhs35" localSheetId="14" hidden="1">'FUTURE-3 Ohm Jless SH80pct near'!#REF!</definedName>
    <definedName name="solver_rhs36" localSheetId="4" hidden="1">'Ex 1 - Dry Ballast Shunted'!#REF!</definedName>
    <definedName name="solver_rhs36" localSheetId="3" hidden="1">'Ex 1 - Dry Ballast UnShunt'!#REF!</definedName>
    <definedName name="solver_rhs36" localSheetId="2" hidden="1">'Ex 1 - Wet Ballast Shunted'!#REF!</definedName>
    <definedName name="solver_rhs36" localSheetId="1" hidden="1">'Ex 1 - Wet Ballast UnShunt'!#REF!</definedName>
    <definedName name="solver_rhs36" localSheetId="9" hidden="1">'Ex 1 SENS - Dry Ballast Shunted'!#REF!</definedName>
    <definedName name="solver_rhs36" localSheetId="8" hidden="1">'Ex 1 SENS - Dry Ballast UnShunt'!#REF!</definedName>
    <definedName name="solver_rhs36" localSheetId="7" hidden="1">'Ex 1 SENS - Wet Ballast Shunted'!#REF!</definedName>
    <definedName name="solver_rhs36" localSheetId="6" hidden="1">'Ex 1 SENS - Wet Ballast UnShunt'!#REF!</definedName>
    <definedName name="solver_rhs36" localSheetId="11" hidden="1">'Ex 2 - 23000 Multi-Part'!#REF!</definedName>
    <definedName name="solver_rhs36" localSheetId="12" hidden="1">'Ex 3- JLess Wet Ballast Noshunt'!#REF!</definedName>
    <definedName name="solver_rhs36" localSheetId="13" hidden="1">'Ex 3- JLess Wet Ballast SHUNT'!#REF!</definedName>
    <definedName name="solver_rhs36" localSheetId="14" hidden="1">'FUTURE-3 Ohm Jless SH80pct near'!#REF!</definedName>
    <definedName name="solver_rhs37" localSheetId="4" hidden="1">'Ex 1 - Dry Ballast Shunted'!#REF!</definedName>
    <definedName name="solver_rhs37" localSheetId="3" hidden="1">'Ex 1 - Dry Ballast UnShunt'!#REF!</definedName>
    <definedName name="solver_rhs37" localSheetId="2" hidden="1">'Ex 1 - Wet Ballast Shunted'!#REF!</definedName>
    <definedName name="solver_rhs37" localSheetId="1" hidden="1">'Ex 1 - Wet Ballast UnShunt'!#REF!</definedName>
    <definedName name="solver_rhs37" localSheetId="9" hidden="1">'Ex 1 SENS - Dry Ballast Shunted'!#REF!</definedName>
    <definedName name="solver_rhs37" localSheetId="8" hidden="1">'Ex 1 SENS - Dry Ballast UnShunt'!#REF!</definedName>
    <definedName name="solver_rhs37" localSheetId="7" hidden="1">'Ex 1 SENS - Wet Ballast Shunted'!#REF!</definedName>
    <definedName name="solver_rhs37" localSheetId="6" hidden="1">'Ex 1 SENS - Wet Ballast UnShunt'!#REF!</definedName>
    <definedName name="solver_rhs37" localSheetId="11" hidden="1">'Ex 2 - 23000 Multi-Part'!#REF!</definedName>
    <definedName name="solver_rhs37" localSheetId="12" hidden="1">'Ex 3- JLess Wet Ballast Noshunt'!#REF!</definedName>
    <definedName name="solver_rhs37" localSheetId="13" hidden="1">'Ex 3- JLess Wet Ballast SHUNT'!#REF!</definedName>
    <definedName name="solver_rhs37" localSheetId="14" hidden="1">'FUTURE-3 Ohm Jless SH80pct near'!#REF!</definedName>
    <definedName name="solver_rhs38" localSheetId="4" hidden="1">'Ex 1 - Dry Ballast Shunted'!#REF!</definedName>
    <definedName name="solver_rhs38" localSheetId="3" hidden="1">'Ex 1 - Dry Ballast UnShunt'!#REF!</definedName>
    <definedName name="solver_rhs38" localSheetId="2" hidden="1">'Ex 1 - Wet Ballast Shunted'!#REF!</definedName>
    <definedName name="solver_rhs38" localSheetId="1" hidden="1">'Ex 1 - Wet Ballast UnShunt'!#REF!</definedName>
    <definedName name="solver_rhs38" localSheetId="9" hidden="1">'Ex 1 SENS - Dry Ballast Shunted'!#REF!</definedName>
    <definedName name="solver_rhs38" localSheetId="8" hidden="1">'Ex 1 SENS - Dry Ballast UnShunt'!#REF!</definedName>
    <definedName name="solver_rhs38" localSheetId="7" hidden="1">'Ex 1 SENS - Wet Ballast Shunted'!#REF!</definedName>
    <definedName name="solver_rhs38" localSheetId="6" hidden="1">'Ex 1 SENS - Wet Ballast UnShunt'!#REF!</definedName>
    <definedName name="solver_rhs38" localSheetId="11" hidden="1">'Ex 2 - 23000 Multi-Part'!#REF!</definedName>
    <definedName name="solver_rhs38" localSheetId="12" hidden="1">'Ex 3- JLess Wet Ballast Noshunt'!#REF!</definedName>
    <definedName name="solver_rhs38" localSheetId="13" hidden="1">'Ex 3- JLess Wet Ballast SHUNT'!#REF!</definedName>
    <definedName name="solver_rhs38" localSheetId="14" hidden="1">'FUTURE-3 Ohm Jless SH80pct near'!#REF!</definedName>
    <definedName name="solver_rhs39" localSheetId="4" hidden="1">'Ex 1 - Dry Ballast Shunted'!#REF!</definedName>
    <definedName name="solver_rhs39" localSheetId="3" hidden="1">'Ex 1 - Dry Ballast UnShunt'!#REF!</definedName>
    <definedName name="solver_rhs39" localSheetId="2" hidden="1">'Ex 1 - Wet Ballast Shunted'!#REF!</definedName>
    <definedName name="solver_rhs39" localSheetId="1" hidden="1">'Ex 1 - Wet Ballast UnShunt'!#REF!</definedName>
    <definedName name="solver_rhs39" localSheetId="9" hidden="1">'Ex 1 SENS - Dry Ballast Shunted'!#REF!</definedName>
    <definedName name="solver_rhs39" localSheetId="8" hidden="1">'Ex 1 SENS - Dry Ballast UnShunt'!#REF!</definedName>
    <definedName name="solver_rhs39" localSheetId="7" hidden="1">'Ex 1 SENS - Wet Ballast Shunted'!#REF!</definedName>
    <definedName name="solver_rhs39" localSheetId="6" hidden="1">'Ex 1 SENS - Wet Ballast UnShunt'!#REF!</definedName>
    <definedName name="solver_rhs39" localSheetId="11" hidden="1">'Ex 2 - 23000 Multi-Part'!#REF!</definedName>
    <definedName name="solver_rhs39" localSheetId="12" hidden="1">'Ex 3- JLess Wet Ballast Noshunt'!#REF!</definedName>
    <definedName name="solver_rhs39" localSheetId="13" hidden="1">'Ex 3- JLess Wet Ballast SHUNT'!#REF!</definedName>
    <definedName name="solver_rhs39" localSheetId="14" hidden="1">'FUTURE-3 Ohm Jless SH80pct near'!#REF!</definedName>
    <definedName name="solver_rhs4" localSheetId="4" hidden="1">0</definedName>
    <definedName name="solver_rhs4" localSheetId="3" hidden="1">0</definedName>
    <definedName name="solver_rhs4" localSheetId="2" hidden="1">0</definedName>
    <definedName name="solver_rhs4" localSheetId="1" hidden="1">0</definedName>
    <definedName name="solver_rhs4" localSheetId="9" hidden="1">0</definedName>
    <definedName name="solver_rhs4" localSheetId="8" hidden="1">0</definedName>
    <definedName name="solver_rhs4" localSheetId="7" hidden="1">0</definedName>
    <definedName name="solver_rhs4" localSheetId="6" hidden="1">0</definedName>
    <definedName name="solver_rhs4" localSheetId="11" hidden="1">0</definedName>
    <definedName name="solver_rhs4" localSheetId="12" hidden="1">0</definedName>
    <definedName name="solver_rhs4" localSheetId="13" hidden="1">0</definedName>
    <definedName name="solver_rhs4" localSheetId="14" hidden="1">0</definedName>
    <definedName name="solver_rhs40" localSheetId="4" hidden="1">'Ex 1 - Dry Ballast Shunted'!#REF!</definedName>
    <definedName name="solver_rhs40" localSheetId="3" hidden="1">'Ex 1 - Dry Ballast UnShunt'!#REF!</definedName>
    <definedName name="solver_rhs40" localSheetId="2" hidden="1">'Ex 1 - Wet Ballast Shunted'!#REF!</definedName>
    <definedName name="solver_rhs40" localSheetId="1" hidden="1">'Ex 1 - Wet Ballast UnShunt'!#REF!</definedName>
    <definedName name="solver_rhs40" localSheetId="9" hidden="1">'Ex 1 SENS - Dry Ballast Shunted'!#REF!</definedName>
    <definedName name="solver_rhs40" localSheetId="8" hidden="1">'Ex 1 SENS - Dry Ballast UnShunt'!#REF!</definedName>
    <definedName name="solver_rhs40" localSheetId="7" hidden="1">'Ex 1 SENS - Wet Ballast Shunted'!#REF!</definedName>
    <definedName name="solver_rhs40" localSheetId="6" hidden="1">'Ex 1 SENS - Wet Ballast UnShunt'!#REF!</definedName>
    <definedName name="solver_rhs40" localSheetId="11" hidden="1">'Ex 2 - 23000 Multi-Part'!#REF!</definedName>
    <definedName name="solver_rhs40" localSheetId="12" hidden="1">'Ex 3- JLess Wet Ballast Noshunt'!#REF!</definedName>
    <definedName name="solver_rhs40" localSheetId="13" hidden="1">'Ex 3- JLess Wet Ballast SHUNT'!#REF!</definedName>
    <definedName name="solver_rhs40" localSheetId="14" hidden="1">'FUTURE-3 Ohm Jless SH80pct near'!#REF!</definedName>
    <definedName name="solver_rhs41" localSheetId="4" hidden="1">'Ex 1 - Dry Ballast Shunted'!#REF!</definedName>
    <definedName name="solver_rhs41" localSheetId="3" hidden="1">'Ex 1 - Dry Ballast UnShunt'!#REF!</definedName>
    <definedName name="solver_rhs41" localSheetId="2" hidden="1">'Ex 1 - Wet Ballast Shunted'!#REF!</definedName>
    <definedName name="solver_rhs41" localSheetId="1" hidden="1">'Ex 1 - Wet Ballast UnShunt'!#REF!</definedName>
    <definedName name="solver_rhs41" localSheetId="9" hidden="1">'Ex 1 SENS - Dry Ballast Shunted'!#REF!</definedName>
    <definedName name="solver_rhs41" localSheetId="8" hidden="1">'Ex 1 SENS - Dry Ballast UnShunt'!#REF!</definedName>
    <definedName name="solver_rhs41" localSheetId="7" hidden="1">'Ex 1 SENS - Wet Ballast Shunted'!#REF!</definedName>
    <definedName name="solver_rhs41" localSheetId="6" hidden="1">'Ex 1 SENS - Wet Ballast UnShunt'!#REF!</definedName>
    <definedName name="solver_rhs41" localSheetId="11" hidden="1">'Ex 2 - 23000 Multi-Part'!#REF!</definedName>
    <definedName name="solver_rhs41" localSheetId="12" hidden="1">'Ex 3- JLess Wet Ballast Noshunt'!#REF!</definedName>
    <definedName name="solver_rhs41" localSheetId="13" hidden="1">'Ex 3- JLess Wet Ballast SHUNT'!#REF!</definedName>
    <definedName name="solver_rhs41" localSheetId="14" hidden="1">'FUTURE-3 Ohm Jless SH80pct near'!#REF!</definedName>
    <definedName name="solver_rhs42" localSheetId="4" hidden="1">'Ex 1 - Dry Ballast Shunted'!#REF!</definedName>
    <definedName name="solver_rhs42" localSheetId="3" hidden="1">'Ex 1 - Dry Ballast UnShunt'!#REF!</definedName>
    <definedName name="solver_rhs42" localSheetId="2" hidden="1">'Ex 1 - Wet Ballast Shunted'!#REF!</definedName>
    <definedName name="solver_rhs42" localSheetId="1" hidden="1">'Ex 1 - Wet Ballast UnShunt'!#REF!</definedName>
    <definedName name="solver_rhs42" localSheetId="9" hidden="1">'Ex 1 SENS - Dry Ballast Shunted'!#REF!</definedName>
    <definedName name="solver_rhs42" localSheetId="8" hidden="1">'Ex 1 SENS - Dry Ballast UnShunt'!#REF!</definedName>
    <definedName name="solver_rhs42" localSheetId="7" hidden="1">'Ex 1 SENS - Wet Ballast Shunted'!#REF!</definedName>
    <definedName name="solver_rhs42" localSheetId="6" hidden="1">'Ex 1 SENS - Wet Ballast UnShunt'!#REF!</definedName>
    <definedName name="solver_rhs42" localSheetId="11" hidden="1">'Ex 2 - 23000 Multi-Part'!#REF!</definedName>
    <definedName name="solver_rhs42" localSheetId="12" hidden="1">'Ex 3- JLess Wet Ballast Noshunt'!#REF!</definedName>
    <definedName name="solver_rhs42" localSheetId="13" hidden="1">'Ex 3- JLess Wet Ballast SHUNT'!#REF!</definedName>
    <definedName name="solver_rhs42" localSheetId="14" hidden="1">'FUTURE-3 Ohm Jless SH80pct near'!#REF!</definedName>
    <definedName name="solver_rhs43" localSheetId="4" hidden="1">'Ex 1 - Dry Ballast Shunted'!#REF!</definedName>
    <definedName name="solver_rhs43" localSheetId="3" hidden="1">'Ex 1 - Dry Ballast UnShunt'!#REF!</definedName>
    <definedName name="solver_rhs43" localSheetId="2" hidden="1">'Ex 1 - Wet Ballast Shunted'!#REF!</definedName>
    <definedName name="solver_rhs43" localSheetId="1" hidden="1">'Ex 1 - Wet Ballast UnShunt'!#REF!</definedName>
    <definedName name="solver_rhs43" localSheetId="9" hidden="1">'Ex 1 SENS - Dry Ballast Shunted'!#REF!</definedName>
    <definedName name="solver_rhs43" localSheetId="8" hidden="1">'Ex 1 SENS - Dry Ballast UnShunt'!#REF!</definedName>
    <definedName name="solver_rhs43" localSheetId="7" hidden="1">'Ex 1 SENS - Wet Ballast Shunted'!#REF!</definedName>
    <definedName name="solver_rhs43" localSheetId="6" hidden="1">'Ex 1 SENS - Wet Ballast UnShunt'!#REF!</definedName>
    <definedName name="solver_rhs43" localSheetId="11" hidden="1">'Ex 2 - 23000 Multi-Part'!#REF!</definedName>
    <definedName name="solver_rhs43" localSheetId="12" hidden="1">'Ex 3- JLess Wet Ballast Noshunt'!#REF!</definedName>
    <definedName name="solver_rhs43" localSheetId="13" hidden="1">'Ex 3- JLess Wet Ballast SHUNT'!#REF!</definedName>
    <definedName name="solver_rhs43" localSheetId="14" hidden="1">'FUTURE-3 Ohm Jless SH80pct near'!#REF!</definedName>
    <definedName name="solver_rhs44" localSheetId="4" hidden="1">0</definedName>
    <definedName name="solver_rhs44" localSheetId="3" hidden="1">0</definedName>
    <definedName name="solver_rhs44" localSheetId="2" hidden="1">0</definedName>
    <definedName name="solver_rhs44" localSheetId="1" hidden="1">0</definedName>
    <definedName name="solver_rhs44" localSheetId="9" hidden="1">0</definedName>
    <definedName name="solver_rhs44" localSheetId="8" hidden="1">0</definedName>
    <definedName name="solver_rhs44" localSheetId="7" hidden="1">0</definedName>
    <definedName name="solver_rhs44" localSheetId="6" hidden="1">0</definedName>
    <definedName name="solver_rhs44" localSheetId="11" hidden="1">0</definedName>
    <definedName name="solver_rhs44" localSheetId="12" hidden="1">0</definedName>
    <definedName name="solver_rhs44" localSheetId="13" hidden="1">0</definedName>
    <definedName name="solver_rhs44" localSheetId="14" hidden="1">0</definedName>
    <definedName name="solver_rhs45" localSheetId="4" hidden="1">'Ex 1 - Dry Ballast Shunted'!#REF!</definedName>
    <definedName name="solver_rhs45" localSheetId="3" hidden="1">'Ex 1 - Dry Ballast UnShunt'!#REF!</definedName>
    <definedName name="solver_rhs45" localSheetId="2" hidden="1">'Ex 1 - Wet Ballast Shunted'!#REF!</definedName>
    <definedName name="solver_rhs45" localSheetId="1" hidden="1">'Ex 1 - Wet Ballast UnShunt'!#REF!</definedName>
    <definedName name="solver_rhs45" localSheetId="9" hidden="1">'Ex 1 SENS - Dry Ballast Shunted'!#REF!</definedName>
    <definedName name="solver_rhs45" localSheetId="8" hidden="1">'Ex 1 SENS - Dry Ballast UnShunt'!#REF!</definedName>
    <definedName name="solver_rhs45" localSheetId="7" hidden="1">'Ex 1 SENS - Wet Ballast Shunted'!#REF!</definedName>
    <definedName name="solver_rhs45" localSheetId="6" hidden="1">'Ex 1 SENS - Wet Ballast UnShunt'!#REF!</definedName>
    <definedName name="solver_rhs45" localSheetId="11" hidden="1">'Ex 2 - 23000 Multi-Part'!#REF!</definedName>
    <definedName name="solver_rhs45" localSheetId="12" hidden="1">'Ex 3- JLess Wet Ballast Noshunt'!#REF!</definedName>
    <definedName name="solver_rhs45" localSheetId="13" hidden="1">'Ex 3- JLess Wet Ballast SHUNT'!#REF!</definedName>
    <definedName name="solver_rhs45" localSheetId="14" hidden="1">'FUTURE-3 Ohm Jless SH80pct near'!#REF!</definedName>
    <definedName name="solver_rhs46" localSheetId="4" hidden="1">'Ex 1 - Dry Ballast Shunted'!#REF!</definedName>
    <definedName name="solver_rhs46" localSheetId="3" hidden="1">'Ex 1 - Dry Ballast UnShunt'!#REF!</definedName>
    <definedName name="solver_rhs46" localSheetId="2" hidden="1">'Ex 1 - Wet Ballast Shunted'!#REF!</definedName>
    <definedName name="solver_rhs46" localSheetId="1" hidden="1">'Ex 1 - Wet Ballast UnShunt'!#REF!</definedName>
    <definedName name="solver_rhs46" localSheetId="9" hidden="1">'Ex 1 SENS - Dry Ballast Shunted'!#REF!</definedName>
    <definedName name="solver_rhs46" localSheetId="8" hidden="1">'Ex 1 SENS - Dry Ballast UnShunt'!#REF!</definedName>
    <definedName name="solver_rhs46" localSheetId="7" hidden="1">'Ex 1 SENS - Wet Ballast Shunted'!#REF!</definedName>
    <definedName name="solver_rhs46" localSheetId="6" hidden="1">'Ex 1 SENS - Wet Ballast UnShunt'!#REF!</definedName>
    <definedName name="solver_rhs46" localSheetId="11" hidden="1">'Ex 2 - 23000 Multi-Part'!#REF!</definedName>
    <definedName name="solver_rhs46" localSheetId="12" hidden="1">'Ex 3- JLess Wet Ballast Noshunt'!#REF!</definedName>
    <definedName name="solver_rhs46" localSheetId="13" hidden="1">'Ex 3- JLess Wet Ballast SHUNT'!#REF!</definedName>
    <definedName name="solver_rhs46" localSheetId="14" hidden="1">'FUTURE-3 Ohm Jless SH80pct near'!#REF!</definedName>
    <definedName name="solver_rhs47" localSheetId="4" hidden="1">'Ex 1 - Dry Ballast Shunted'!#REF!</definedName>
    <definedName name="solver_rhs47" localSheetId="3" hidden="1">'Ex 1 - Dry Ballast UnShunt'!#REF!</definedName>
    <definedName name="solver_rhs47" localSheetId="2" hidden="1">'Ex 1 - Wet Ballast Shunted'!#REF!</definedName>
    <definedName name="solver_rhs47" localSheetId="1" hidden="1">'Ex 1 - Wet Ballast UnShunt'!#REF!</definedName>
    <definedName name="solver_rhs47" localSheetId="9" hidden="1">'Ex 1 SENS - Dry Ballast Shunted'!#REF!</definedName>
    <definedName name="solver_rhs47" localSheetId="8" hidden="1">'Ex 1 SENS - Dry Ballast UnShunt'!#REF!</definedName>
    <definedName name="solver_rhs47" localSheetId="7" hidden="1">'Ex 1 SENS - Wet Ballast Shunted'!#REF!</definedName>
    <definedName name="solver_rhs47" localSheetId="6" hidden="1">'Ex 1 SENS - Wet Ballast UnShunt'!#REF!</definedName>
    <definedName name="solver_rhs47" localSheetId="11" hidden="1">'Ex 2 - 23000 Multi-Part'!#REF!</definedName>
    <definedName name="solver_rhs47" localSheetId="12" hidden="1">'Ex 3- JLess Wet Ballast Noshunt'!#REF!</definedName>
    <definedName name="solver_rhs47" localSheetId="13" hidden="1">'Ex 3- JLess Wet Ballast SHUNT'!#REF!</definedName>
    <definedName name="solver_rhs47" localSheetId="14" hidden="1">'FUTURE-3 Ohm Jless SH80pct near'!#REF!</definedName>
    <definedName name="solver_rhs48" localSheetId="4" hidden="1">0</definedName>
    <definedName name="solver_rhs48" localSheetId="3" hidden="1">0</definedName>
    <definedName name="solver_rhs48" localSheetId="2" hidden="1">0</definedName>
    <definedName name="solver_rhs48" localSheetId="1" hidden="1">0</definedName>
    <definedName name="solver_rhs48" localSheetId="9" hidden="1">0</definedName>
    <definedName name="solver_rhs48" localSheetId="8" hidden="1">0</definedName>
    <definedName name="solver_rhs48" localSheetId="7" hidden="1">0</definedName>
    <definedName name="solver_rhs48" localSheetId="6" hidden="1">0</definedName>
    <definedName name="solver_rhs48" localSheetId="11" hidden="1">0</definedName>
    <definedName name="solver_rhs48" localSheetId="12" hidden="1">0</definedName>
    <definedName name="solver_rhs48" localSheetId="13" hidden="1">0</definedName>
    <definedName name="solver_rhs48" localSheetId="14" hidden="1">0</definedName>
    <definedName name="solver_rhs49" localSheetId="4" hidden="1">0</definedName>
    <definedName name="solver_rhs49" localSheetId="3" hidden="1">0</definedName>
    <definedName name="solver_rhs49" localSheetId="2" hidden="1">0</definedName>
    <definedName name="solver_rhs49" localSheetId="1" hidden="1">0</definedName>
    <definedName name="solver_rhs49" localSheetId="9" hidden="1">0</definedName>
    <definedName name="solver_rhs49" localSheetId="8" hidden="1">0</definedName>
    <definedName name="solver_rhs49" localSheetId="7" hidden="1">0</definedName>
    <definedName name="solver_rhs49" localSheetId="6" hidden="1">0</definedName>
    <definedName name="solver_rhs49" localSheetId="11" hidden="1">0</definedName>
    <definedName name="solver_rhs49" localSheetId="12" hidden="1">0</definedName>
    <definedName name="solver_rhs49" localSheetId="13" hidden="1">0</definedName>
    <definedName name="solver_rhs49" localSheetId="14" hidden="1">0</definedName>
    <definedName name="solver_rhs5" localSheetId="4" hidden="1">0</definedName>
    <definedName name="solver_rhs5" localSheetId="3" hidden="1">0</definedName>
    <definedName name="solver_rhs5" localSheetId="2" hidden="1">0</definedName>
    <definedName name="solver_rhs5" localSheetId="1" hidden="1">0</definedName>
    <definedName name="solver_rhs5" localSheetId="9" hidden="1">0</definedName>
    <definedName name="solver_rhs5" localSheetId="8" hidden="1">0</definedName>
    <definedName name="solver_rhs5" localSheetId="7" hidden="1">0</definedName>
    <definedName name="solver_rhs5" localSheetId="6" hidden="1">0</definedName>
    <definedName name="solver_rhs5" localSheetId="11" hidden="1">0</definedName>
    <definedName name="solver_rhs5" localSheetId="12" hidden="1">0</definedName>
    <definedName name="solver_rhs5" localSheetId="13" hidden="1">0</definedName>
    <definedName name="solver_rhs5" localSheetId="14" hidden="1">0</definedName>
    <definedName name="solver_rhs50" localSheetId="4" hidden="1">0</definedName>
    <definedName name="solver_rhs50" localSheetId="3" hidden="1">0</definedName>
    <definedName name="solver_rhs50" localSheetId="2" hidden="1">0</definedName>
    <definedName name="solver_rhs50" localSheetId="1" hidden="1">0</definedName>
    <definedName name="solver_rhs50" localSheetId="9" hidden="1">0</definedName>
    <definedName name="solver_rhs50" localSheetId="8" hidden="1">0</definedName>
    <definedName name="solver_rhs50" localSheetId="7" hidden="1">0</definedName>
    <definedName name="solver_rhs50" localSheetId="6" hidden="1">0</definedName>
    <definedName name="solver_rhs50" localSheetId="11" hidden="1">0</definedName>
    <definedName name="solver_rhs50" localSheetId="12" hidden="1">0</definedName>
    <definedName name="solver_rhs50" localSheetId="13" hidden="1">0</definedName>
    <definedName name="solver_rhs50" localSheetId="14" hidden="1">0</definedName>
    <definedName name="solver_rhs51" localSheetId="4" hidden="1">0</definedName>
    <definedName name="solver_rhs51" localSheetId="3" hidden="1">0</definedName>
    <definedName name="solver_rhs51" localSheetId="2" hidden="1">0</definedName>
    <definedName name="solver_rhs51" localSheetId="1" hidden="1">0</definedName>
    <definedName name="solver_rhs51" localSheetId="9" hidden="1">0</definedName>
    <definedName name="solver_rhs51" localSheetId="8" hidden="1">0</definedName>
    <definedName name="solver_rhs51" localSheetId="7" hidden="1">0</definedName>
    <definedName name="solver_rhs51" localSheetId="6" hidden="1">0</definedName>
    <definedName name="solver_rhs51" localSheetId="11" hidden="1">0</definedName>
    <definedName name="solver_rhs51" localSheetId="12" hidden="1">0</definedName>
    <definedName name="solver_rhs51" localSheetId="13" hidden="1">0</definedName>
    <definedName name="solver_rhs51" localSheetId="14" hidden="1">0</definedName>
    <definedName name="solver_rhs52" localSheetId="4" hidden="1">0</definedName>
    <definedName name="solver_rhs52" localSheetId="3" hidden="1">0</definedName>
    <definedName name="solver_rhs52" localSheetId="2" hidden="1">0</definedName>
    <definedName name="solver_rhs52" localSheetId="1" hidden="1">0</definedName>
    <definedName name="solver_rhs52" localSheetId="9" hidden="1">0</definedName>
    <definedName name="solver_rhs52" localSheetId="8" hidden="1">0</definedName>
    <definedName name="solver_rhs52" localSheetId="7" hidden="1">0</definedName>
    <definedName name="solver_rhs52" localSheetId="6" hidden="1">0</definedName>
    <definedName name="solver_rhs52" localSheetId="11" hidden="1">0</definedName>
    <definedName name="solver_rhs52" localSheetId="12" hidden="1">0</definedName>
    <definedName name="solver_rhs52" localSheetId="13" hidden="1">0</definedName>
    <definedName name="solver_rhs52" localSheetId="14" hidden="1">0</definedName>
    <definedName name="solver_rhs53" localSheetId="4" hidden="1">0</definedName>
    <definedName name="solver_rhs53" localSheetId="3" hidden="1">0</definedName>
    <definedName name="solver_rhs53" localSheetId="2" hidden="1">0</definedName>
    <definedName name="solver_rhs53" localSheetId="1" hidden="1">0</definedName>
    <definedName name="solver_rhs53" localSheetId="9" hidden="1">0</definedName>
    <definedName name="solver_rhs53" localSheetId="8" hidden="1">0</definedName>
    <definedName name="solver_rhs53" localSheetId="7" hidden="1">0</definedName>
    <definedName name="solver_rhs53" localSheetId="6" hidden="1">0</definedName>
    <definedName name="solver_rhs53" localSheetId="11" hidden="1">0</definedName>
    <definedName name="solver_rhs53" localSheetId="12" hidden="1">0</definedName>
    <definedName name="solver_rhs53" localSheetId="13" hidden="1">0</definedName>
    <definedName name="solver_rhs53" localSheetId="14" hidden="1">0</definedName>
    <definedName name="solver_rhs54" localSheetId="4" hidden="1">0</definedName>
    <definedName name="solver_rhs54" localSheetId="3" hidden="1">0</definedName>
    <definedName name="solver_rhs54" localSheetId="2" hidden="1">0</definedName>
    <definedName name="solver_rhs54" localSheetId="1" hidden="1">0</definedName>
    <definedName name="solver_rhs54" localSheetId="9" hidden="1">0</definedName>
    <definedName name="solver_rhs54" localSheetId="8" hidden="1">0</definedName>
    <definedName name="solver_rhs54" localSheetId="7" hidden="1">0</definedName>
    <definedName name="solver_rhs54" localSheetId="6" hidden="1">0</definedName>
    <definedName name="solver_rhs54" localSheetId="11" hidden="1">0</definedName>
    <definedName name="solver_rhs54" localSheetId="12" hidden="1">0</definedName>
    <definedName name="solver_rhs54" localSheetId="13" hidden="1">0</definedName>
    <definedName name="solver_rhs54" localSheetId="14" hidden="1">0</definedName>
    <definedName name="solver_rhs55" localSheetId="4" hidden="1">0</definedName>
    <definedName name="solver_rhs55" localSheetId="3" hidden="1">0</definedName>
    <definedName name="solver_rhs55" localSheetId="2" hidden="1">0</definedName>
    <definedName name="solver_rhs55" localSheetId="1" hidden="1">0</definedName>
    <definedName name="solver_rhs55" localSheetId="9" hidden="1">0</definedName>
    <definedName name="solver_rhs55" localSheetId="8" hidden="1">0</definedName>
    <definedName name="solver_rhs55" localSheetId="7" hidden="1">0</definedName>
    <definedName name="solver_rhs55" localSheetId="6" hidden="1">0</definedName>
    <definedName name="solver_rhs55" localSheetId="11" hidden="1">0</definedName>
    <definedName name="solver_rhs55" localSheetId="12" hidden="1">0</definedName>
    <definedName name="solver_rhs55" localSheetId="13" hidden="1">0</definedName>
    <definedName name="solver_rhs55" localSheetId="14" hidden="1">0</definedName>
    <definedName name="solver_rhs56" localSheetId="4" hidden="1">0</definedName>
    <definedName name="solver_rhs56" localSheetId="3" hidden="1">0</definedName>
    <definedName name="solver_rhs56" localSheetId="2" hidden="1">0</definedName>
    <definedName name="solver_rhs56" localSheetId="1" hidden="1">0</definedName>
    <definedName name="solver_rhs56" localSheetId="9" hidden="1">0</definedName>
    <definedName name="solver_rhs56" localSheetId="8" hidden="1">0</definedName>
    <definedName name="solver_rhs56" localSheetId="7" hidden="1">0</definedName>
    <definedName name="solver_rhs56" localSheetId="6" hidden="1">0</definedName>
    <definedName name="solver_rhs56" localSheetId="11" hidden="1">0</definedName>
    <definedName name="solver_rhs56" localSheetId="12" hidden="1">0</definedName>
    <definedName name="solver_rhs56" localSheetId="13" hidden="1">0</definedName>
    <definedName name="solver_rhs56" localSheetId="14" hidden="1">0</definedName>
    <definedName name="solver_rhs57" localSheetId="4" hidden="1">0</definedName>
    <definedName name="solver_rhs57" localSheetId="3" hidden="1">0</definedName>
    <definedName name="solver_rhs57" localSheetId="2" hidden="1">0</definedName>
    <definedName name="solver_rhs57" localSheetId="1" hidden="1">0</definedName>
    <definedName name="solver_rhs57" localSheetId="9" hidden="1">0</definedName>
    <definedName name="solver_rhs57" localSheetId="8" hidden="1">0</definedName>
    <definedName name="solver_rhs57" localSheetId="7" hidden="1">0</definedName>
    <definedName name="solver_rhs57" localSheetId="6" hidden="1">0</definedName>
    <definedName name="solver_rhs57" localSheetId="11" hidden="1">0</definedName>
    <definedName name="solver_rhs57" localSheetId="12" hidden="1">0</definedName>
    <definedName name="solver_rhs57" localSheetId="13" hidden="1">0</definedName>
    <definedName name="solver_rhs57" localSheetId="14" hidden="1">0</definedName>
    <definedName name="solver_rhs58" localSheetId="4" hidden="1">0</definedName>
    <definedName name="solver_rhs58" localSheetId="3" hidden="1">0</definedName>
    <definedName name="solver_rhs58" localSheetId="2" hidden="1">0</definedName>
    <definedName name="solver_rhs58" localSheetId="1" hidden="1">0</definedName>
    <definedName name="solver_rhs58" localSheetId="9" hidden="1">0</definedName>
    <definedName name="solver_rhs58" localSheetId="8" hidden="1">0</definedName>
    <definedName name="solver_rhs58" localSheetId="7" hidden="1">0</definedName>
    <definedName name="solver_rhs58" localSheetId="6" hidden="1">0</definedName>
    <definedName name="solver_rhs58" localSheetId="11" hidden="1">0</definedName>
    <definedName name="solver_rhs58" localSheetId="12" hidden="1">0</definedName>
    <definedName name="solver_rhs58" localSheetId="13" hidden="1">0</definedName>
    <definedName name="solver_rhs58" localSheetId="14" hidden="1">0</definedName>
    <definedName name="solver_rhs59" localSheetId="4" hidden="1">0</definedName>
    <definedName name="solver_rhs59" localSheetId="3" hidden="1">0</definedName>
    <definedName name="solver_rhs59" localSheetId="2" hidden="1">0</definedName>
    <definedName name="solver_rhs59" localSheetId="1" hidden="1">0</definedName>
    <definedName name="solver_rhs59" localSheetId="9" hidden="1">0</definedName>
    <definedName name="solver_rhs59" localSheetId="8" hidden="1">0</definedName>
    <definedName name="solver_rhs59" localSheetId="7" hidden="1">0</definedName>
    <definedName name="solver_rhs59" localSheetId="6" hidden="1">0</definedName>
    <definedName name="solver_rhs59" localSheetId="11" hidden="1">0</definedName>
    <definedName name="solver_rhs59" localSheetId="12" hidden="1">0</definedName>
    <definedName name="solver_rhs59" localSheetId="13" hidden="1">0</definedName>
    <definedName name="solver_rhs59" localSheetId="14" hidden="1">0</definedName>
    <definedName name="solver_rhs6" localSheetId="4" hidden="1">0</definedName>
    <definedName name="solver_rhs6" localSheetId="3" hidden="1">0</definedName>
    <definedName name="solver_rhs6" localSheetId="2" hidden="1">0</definedName>
    <definedName name="solver_rhs6" localSheetId="1" hidden="1">0</definedName>
    <definedName name="solver_rhs6" localSheetId="9" hidden="1">0</definedName>
    <definedName name="solver_rhs6" localSheetId="8" hidden="1">0</definedName>
    <definedName name="solver_rhs6" localSheetId="7" hidden="1">0</definedName>
    <definedName name="solver_rhs6" localSheetId="6" hidden="1">0</definedName>
    <definedName name="solver_rhs6" localSheetId="11" hidden="1">0</definedName>
    <definedName name="solver_rhs6" localSheetId="12" hidden="1">0</definedName>
    <definedName name="solver_rhs6" localSheetId="13" hidden="1">0</definedName>
    <definedName name="solver_rhs6" localSheetId="14" hidden="1">0</definedName>
    <definedName name="solver_rhs60" localSheetId="4" hidden="1">0</definedName>
    <definedName name="solver_rhs60" localSheetId="3" hidden="1">0</definedName>
    <definedName name="solver_rhs60" localSheetId="2" hidden="1">0</definedName>
    <definedName name="solver_rhs60" localSheetId="1" hidden="1">0</definedName>
    <definedName name="solver_rhs60" localSheetId="9" hidden="1">0</definedName>
    <definedName name="solver_rhs60" localSheetId="8" hidden="1">0</definedName>
    <definedName name="solver_rhs60" localSheetId="7" hidden="1">0</definedName>
    <definedName name="solver_rhs60" localSheetId="6" hidden="1">0</definedName>
    <definedName name="solver_rhs60" localSheetId="11" hidden="1">0</definedName>
    <definedName name="solver_rhs60" localSheetId="12" hidden="1">0</definedName>
    <definedName name="solver_rhs60" localSheetId="13" hidden="1">0</definedName>
    <definedName name="solver_rhs60" localSheetId="14" hidden="1">0</definedName>
    <definedName name="solver_rhs61" localSheetId="4" hidden="1">'Ex 1 - Dry Ballast Shunted'!#REF!</definedName>
    <definedName name="solver_rhs61" localSheetId="3" hidden="1">'Ex 1 - Dry Ballast UnShunt'!#REF!</definedName>
    <definedName name="solver_rhs61" localSheetId="2" hidden="1">'Ex 1 - Wet Ballast Shunted'!#REF!</definedName>
    <definedName name="solver_rhs61" localSheetId="1" hidden="1">'Ex 1 - Wet Ballast UnShunt'!#REF!</definedName>
    <definedName name="solver_rhs61" localSheetId="9" hidden="1">'Ex 1 SENS - Dry Ballast Shunted'!#REF!</definedName>
    <definedName name="solver_rhs61" localSheetId="8" hidden="1">'Ex 1 SENS - Dry Ballast UnShunt'!#REF!</definedName>
    <definedName name="solver_rhs61" localSheetId="7" hidden="1">'Ex 1 SENS - Wet Ballast Shunted'!#REF!</definedName>
    <definedName name="solver_rhs61" localSheetId="6" hidden="1">'Ex 1 SENS - Wet Ballast UnShunt'!#REF!</definedName>
    <definedName name="solver_rhs61" localSheetId="11" hidden="1">'Ex 2 - 23000 Multi-Part'!#REF!</definedName>
    <definedName name="solver_rhs61" localSheetId="12" hidden="1">'Ex 3- JLess Wet Ballast Noshunt'!#REF!</definedName>
    <definedName name="solver_rhs61" localSheetId="13" hidden="1">'Ex 3- JLess Wet Ballast SHUNT'!#REF!</definedName>
    <definedName name="solver_rhs61" localSheetId="14" hidden="1">'FUTURE-3 Ohm Jless SH80pct near'!#REF!</definedName>
    <definedName name="solver_rhs7" localSheetId="4" hidden="1">0</definedName>
    <definedName name="solver_rhs7" localSheetId="3" hidden="1">0</definedName>
    <definedName name="solver_rhs7" localSheetId="2" hidden="1">0</definedName>
    <definedName name="solver_rhs7" localSheetId="1" hidden="1">0</definedName>
    <definedName name="solver_rhs7" localSheetId="9" hidden="1">0</definedName>
    <definedName name="solver_rhs7" localSheetId="8" hidden="1">0</definedName>
    <definedName name="solver_rhs7" localSheetId="7" hidden="1">0</definedName>
    <definedName name="solver_rhs7" localSheetId="6" hidden="1">0</definedName>
    <definedName name="solver_rhs7" localSheetId="11" hidden="1">0</definedName>
    <definedName name="solver_rhs7" localSheetId="12" hidden="1">0</definedName>
    <definedName name="solver_rhs7" localSheetId="13" hidden="1">0</definedName>
    <definedName name="solver_rhs7" localSheetId="14" hidden="1">0</definedName>
    <definedName name="solver_rhs8" localSheetId="4" hidden="1">0</definedName>
    <definedName name="solver_rhs8" localSheetId="3" hidden="1">0</definedName>
    <definedName name="solver_rhs8" localSheetId="2" hidden="1">0</definedName>
    <definedName name="solver_rhs8" localSheetId="1" hidden="1">0</definedName>
    <definedName name="solver_rhs8" localSheetId="9" hidden="1">0</definedName>
    <definedName name="solver_rhs8" localSheetId="8" hidden="1">0</definedName>
    <definedName name="solver_rhs8" localSheetId="7" hidden="1">0</definedName>
    <definedName name="solver_rhs8" localSheetId="6" hidden="1">0</definedName>
    <definedName name="solver_rhs8" localSheetId="11" hidden="1">0</definedName>
    <definedName name="solver_rhs8" localSheetId="12" hidden="1">0</definedName>
    <definedName name="solver_rhs8" localSheetId="13" hidden="1">0</definedName>
    <definedName name="solver_rhs8" localSheetId="14" hidden="1">0</definedName>
    <definedName name="solver_rhs9" localSheetId="4" hidden="1">0</definedName>
    <definedName name="solver_rhs9" localSheetId="3" hidden="1">0</definedName>
    <definedName name="solver_rhs9" localSheetId="2" hidden="1">0</definedName>
    <definedName name="solver_rhs9" localSheetId="1" hidden="1">0</definedName>
    <definedName name="solver_rhs9" localSheetId="9" hidden="1">0</definedName>
    <definedName name="solver_rhs9" localSheetId="8" hidden="1">0</definedName>
    <definedName name="solver_rhs9" localSheetId="7" hidden="1">0</definedName>
    <definedName name="solver_rhs9" localSheetId="6" hidden="1">0</definedName>
    <definedName name="solver_rhs9" localSheetId="11" hidden="1">0</definedName>
    <definedName name="solver_rhs9" localSheetId="12" hidden="1">0</definedName>
    <definedName name="solver_rhs9" localSheetId="13" hidden="1">0</definedName>
    <definedName name="solver_rhs9" localSheetId="14" hidden="1">0</definedName>
    <definedName name="solver_rlx" localSheetId="4" hidden="1">2</definedName>
    <definedName name="solver_rlx" localSheetId="3" hidden="1">2</definedName>
    <definedName name="solver_rlx" localSheetId="2" hidden="1">2</definedName>
    <definedName name="solver_rlx" localSheetId="1" hidden="1">2</definedName>
    <definedName name="solver_rlx" localSheetId="9" hidden="1">2</definedName>
    <definedName name="solver_rlx" localSheetId="8" hidden="1">2</definedName>
    <definedName name="solver_rlx" localSheetId="7" hidden="1">2</definedName>
    <definedName name="solver_rlx" localSheetId="6" hidden="1">2</definedName>
    <definedName name="solver_rlx" localSheetId="11" hidden="1">2</definedName>
    <definedName name="solver_rlx" localSheetId="12" hidden="1">2</definedName>
    <definedName name="solver_rlx" localSheetId="13" hidden="1">2</definedName>
    <definedName name="solver_rlx" localSheetId="14" hidden="1">2</definedName>
    <definedName name="solver_rsd" localSheetId="4" hidden="1">0</definedName>
    <definedName name="solver_rsd" localSheetId="3" hidden="1">0</definedName>
    <definedName name="solver_rsd" localSheetId="2" hidden="1">0</definedName>
    <definedName name="solver_rsd" localSheetId="1" hidden="1">0</definedName>
    <definedName name="solver_rsd" localSheetId="9" hidden="1">0</definedName>
    <definedName name="solver_rsd" localSheetId="8" hidden="1">0</definedName>
    <definedName name="solver_rsd" localSheetId="7" hidden="1">0</definedName>
    <definedName name="solver_rsd" localSheetId="6" hidden="1">0</definedName>
    <definedName name="solver_rsd" localSheetId="11" hidden="1">0</definedName>
    <definedName name="solver_rsd" localSheetId="12" hidden="1">0</definedName>
    <definedName name="solver_rsd" localSheetId="13" hidden="1">0</definedName>
    <definedName name="solver_rsd" localSheetId="14" hidden="1">0</definedName>
    <definedName name="solver_scl" localSheetId="4" hidden="1">1</definedName>
    <definedName name="solver_scl" localSheetId="3" hidden="1">1</definedName>
    <definedName name="solver_scl" localSheetId="2" hidden="1">1</definedName>
    <definedName name="solver_scl" localSheetId="1" hidden="1">1</definedName>
    <definedName name="solver_scl" localSheetId="9" hidden="1">1</definedName>
    <definedName name="solver_scl" localSheetId="8" hidden="1">1</definedName>
    <definedName name="solver_scl" localSheetId="7" hidden="1">1</definedName>
    <definedName name="solver_scl" localSheetId="6" hidden="1">1</definedName>
    <definedName name="solver_scl" localSheetId="11" hidden="1">1</definedName>
    <definedName name="solver_scl" localSheetId="12" hidden="1">1</definedName>
    <definedName name="solver_scl" localSheetId="13" hidden="1">1</definedName>
    <definedName name="solver_scl" localSheetId="14" hidden="1">1</definedName>
    <definedName name="solver_sho" localSheetId="4" hidden="1">2</definedName>
    <definedName name="solver_sho" localSheetId="3" hidden="1">2</definedName>
    <definedName name="solver_sho" localSheetId="2" hidden="1">2</definedName>
    <definedName name="solver_sho" localSheetId="1" hidden="1">2</definedName>
    <definedName name="solver_sho" localSheetId="9" hidden="1">2</definedName>
    <definedName name="solver_sho" localSheetId="8" hidden="1">2</definedName>
    <definedName name="solver_sho" localSheetId="7" hidden="1">2</definedName>
    <definedName name="solver_sho" localSheetId="6" hidden="1">2</definedName>
    <definedName name="solver_sho" localSheetId="11" hidden="1">2</definedName>
    <definedName name="solver_sho" localSheetId="12" hidden="1">2</definedName>
    <definedName name="solver_sho" localSheetId="13" hidden="1">2</definedName>
    <definedName name="solver_sho" localSheetId="14" hidden="1">2</definedName>
    <definedName name="solver_ssz" localSheetId="4" hidden="1">100</definedName>
    <definedName name="solver_ssz" localSheetId="3" hidden="1">100</definedName>
    <definedName name="solver_ssz" localSheetId="2" hidden="1">100</definedName>
    <definedName name="solver_ssz" localSheetId="1" hidden="1">100</definedName>
    <definedName name="solver_ssz" localSheetId="9" hidden="1">100</definedName>
    <definedName name="solver_ssz" localSheetId="8" hidden="1">100</definedName>
    <definedName name="solver_ssz" localSheetId="7" hidden="1">100</definedName>
    <definedName name="solver_ssz" localSheetId="6" hidden="1">100</definedName>
    <definedName name="solver_ssz" localSheetId="11" hidden="1">100</definedName>
    <definedName name="solver_ssz" localSheetId="12" hidden="1">100</definedName>
    <definedName name="solver_ssz" localSheetId="13" hidden="1">100</definedName>
    <definedName name="solver_ssz" localSheetId="14" hidden="1">100</definedName>
    <definedName name="solver_tim" localSheetId="4" hidden="1">2147483647</definedName>
    <definedName name="solver_tim" localSheetId="3" hidden="1">2147483647</definedName>
    <definedName name="solver_tim" localSheetId="2" hidden="1">2147483647</definedName>
    <definedName name="solver_tim" localSheetId="1" hidden="1">2147483647</definedName>
    <definedName name="solver_tim" localSheetId="9" hidden="1">2147483647</definedName>
    <definedName name="solver_tim" localSheetId="8" hidden="1">2147483647</definedName>
    <definedName name="solver_tim" localSheetId="7" hidden="1">2147483647</definedName>
    <definedName name="solver_tim" localSheetId="6" hidden="1">2147483647</definedName>
    <definedName name="solver_tim" localSheetId="11" hidden="1">2147483647</definedName>
    <definedName name="solver_tim" localSheetId="12" hidden="1">2147483647</definedName>
    <definedName name="solver_tim" localSheetId="13" hidden="1">2147483647</definedName>
    <definedName name="solver_tim" localSheetId="14" hidden="1">2147483647</definedName>
    <definedName name="solver_tol" localSheetId="4" hidden="1">0.01</definedName>
    <definedName name="solver_tol" localSheetId="3" hidden="1">0.01</definedName>
    <definedName name="solver_tol" localSheetId="2" hidden="1">0.01</definedName>
    <definedName name="solver_tol" localSheetId="1" hidden="1">0.01</definedName>
    <definedName name="solver_tol" localSheetId="9" hidden="1">0.01</definedName>
    <definedName name="solver_tol" localSheetId="8" hidden="1">0.01</definedName>
    <definedName name="solver_tol" localSheetId="7" hidden="1">0.01</definedName>
    <definedName name="solver_tol" localSheetId="6" hidden="1">0.01</definedName>
    <definedName name="solver_tol" localSheetId="11" hidden="1">0.01</definedName>
    <definedName name="solver_tol" localSheetId="12" hidden="1">0.01</definedName>
    <definedName name="solver_tol" localSheetId="13" hidden="1">0.01</definedName>
    <definedName name="solver_tol" localSheetId="14" hidden="1">0.01</definedName>
    <definedName name="solver_typ" localSheetId="4" hidden="1">3</definedName>
    <definedName name="solver_typ" localSheetId="3" hidden="1">3</definedName>
    <definedName name="solver_typ" localSheetId="2" hidden="1">3</definedName>
    <definedName name="solver_typ" localSheetId="1" hidden="1">3</definedName>
    <definedName name="solver_typ" localSheetId="9" hidden="1">3</definedName>
    <definedName name="solver_typ" localSheetId="8" hidden="1">3</definedName>
    <definedName name="solver_typ" localSheetId="7" hidden="1">3</definedName>
    <definedName name="solver_typ" localSheetId="6" hidden="1">3</definedName>
    <definedName name="solver_typ" localSheetId="11" hidden="1">3</definedName>
    <definedName name="solver_typ" localSheetId="12" hidden="1">3</definedName>
    <definedName name="solver_typ" localSheetId="13" hidden="1">3</definedName>
    <definedName name="solver_typ" localSheetId="14" hidden="1">3</definedName>
    <definedName name="solver_val" localSheetId="4" hidden="1">0</definedName>
    <definedName name="solver_val" localSheetId="3" hidden="1">0</definedName>
    <definedName name="solver_val" localSheetId="2" hidden="1">0</definedName>
    <definedName name="solver_val" localSheetId="1" hidden="1">0</definedName>
    <definedName name="solver_val" localSheetId="9" hidden="1">0</definedName>
    <definedName name="solver_val" localSheetId="8" hidden="1">0</definedName>
    <definedName name="solver_val" localSheetId="7" hidden="1">0</definedName>
    <definedName name="solver_val" localSheetId="6" hidden="1">0</definedName>
    <definedName name="solver_val" localSheetId="11" hidden="1">0</definedName>
    <definedName name="solver_val" localSheetId="12" hidden="1">0</definedName>
    <definedName name="solver_val" localSheetId="13" hidden="1">0</definedName>
    <definedName name="solver_val" localSheetId="14" hidden="1">0</definedName>
    <definedName name="solver_ver" localSheetId="4" hidden="1">3</definedName>
    <definedName name="solver_ver" localSheetId="3" hidden="1">3</definedName>
    <definedName name="solver_ver" localSheetId="2" hidden="1">3</definedName>
    <definedName name="solver_ver" localSheetId="1" hidden="1">3</definedName>
    <definedName name="solver_ver" localSheetId="9" hidden="1">3</definedName>
    <definedName name="solver_ver" localSheetId="8" hidden="1">3</definedName>
    <definedName name="solver_ver" localSheetId="7" hidden="1">3</definedName>
    <definedName name="solver_ver" localSheetId="6" hidden="1">3</definedName>
    <definedName name="solver_ver" localSheetId="11" hidden="1">3</definedName>
    <definedName name="solver_ver" localSheetId="12" hidden="1">3</definedName>
    <definedName name="solver_ver" localSheetId="13" hidden="1">3</definedName>
    <definedName name="solver_ver" localSheetId="14" hidden="1">3</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1" i="20" l="1"/>
  <c r="B21" i="22"/>
  <c r="B27" i="22" l="1"/>
  <c r="B26" i="22"/>
  <c r="B25" i="22"/>
  <c r="B24" i="22"/>
  <c r="B23" i="22"/>
  <c r="B22" i="22"/>
  <c r="B19" i="22"/>
  <c r="D28" i="22"/>
  <c r="B12" i="22"/>
  <c r="B14" i="22" s="1"/>
  <c r="CC69" i="21"/>
  <c r="BX69" i="21"/>
  <c r="BS69" i="21"/>
  <c r="BI69" i="21"/>
  <c r="BD69" i="21"/>
  <c r="AY69" i="21"/>
  <c r="AO69" i="21"/>
  <c r="AJ69" i="21"/>
  <c r="AE69" i="21"/>
  <c r="Z69" i="21"/>
  <c r="U69" i="21"/>
  <c r="G69" i="21"/>
  <c r="B69" i="21"/>
  <c r="CC68" i="21"/>
  <c r="BS68" i="21"/>
  <c r="BI68" i="21"/>
  <c r="AY68" i="21"/>
  <c r="AO68" i="21"/>
  <c r="AE68" i="21"/>
  <c r="Z68" i="21"/>
  <c r="U68" i="21"/>
  <c r="G68" i="21"/>
  <c r="B68" i="21"/>
  <c r="CC67" i="21"/>
  <c r="BS67" i="21"/>
  <c r="BI67" i="21"/>
  <c r="AY67" i="21"/>
  <c r="AO67" i="21"/>
  <c r="AE67" i="21"/>
  <c r="Z67" i="21"/>
  <c r="U67" i="21"/>
  <c r="G67" i="21"/>
  <c r="B67" i="21"/>
  <c r="CC66" i="21"/>
  <c r="BS66" i="21"/>
  <c r="BI66" i="21"/>
  <c r="AY66" i="21"/>
  <c r="AO66" i="21"/>
  <c r="AE66" i="21"/>
  <c r="Z66" i="21"/>
  <c r="U66" i="21"/>
  <c r="G66" i="21"/>
  <c r="B66" i="21"/>
  <c r="CC65" i="21"/>
  <c r="BS65" i="21"/>
  <c r="BI65" i="21"/>
  <c r="AY65" i="21"/>
  <c r="AO65" i="21"/>
  <c r="AE65" i="21"/>
  <c r="Z65" i="21"/>
  <c r="U65" i="21"/>
  <c r="G65" i="21"/>
  <c r="B65" i="21"/>
  <c r="CC64" i="21"/>
  <c r="BS64" i="21"/>
  <c r="BI64" i="21"/>
  <c r="AY64" i="21"/>
  <c r="AO64" i="21"/>
  <c r="AE64" i="21"/>
  <c r="Z64" i="21"/>
  <c r="U64" i="21"/>
  <c r="G64" i="21"/>
  <c r="B64" i="21"/>
  <c r="CC63" i="21"/>
  <c r="BS63" i="21"/>
  <c r="BI63" i="21"/>
  <c r="AY63" i="21"/>
  <c r="AO63" i="21"/>
  <c r="AE63" i="21"/>
  <c r="Z63" i="21"/>
  <c r="U63" i="21"/>
  <c r="G63" i="21"/>
  <c r="B63" i="21"/>
  <c r="CC62" i="21"/>
  <c r="BS62" i="21"/>
  <c r="BI62" i="21"/>
  <c r="AY62" i="21"/>
  <c r="AO62" i="21"/>
  <c r="AE62" i="21"/>
  <c r="Z62" i="21"/>
  <c r="U62" i="21"/>
  <c r="G62" i="21"/>
  <c r="B62" i="21"/>
  <c r="CC61" i="21"/>
  <c r="BS61" i="21"/>
  <c r="BI61" i="21"/>
  <c r="AY61" i="21"/>
  <c r="AO61" i="21"/>
  <c r="AE61" i="21"/>
  <c r="Z61" i="21"/>
  <c r="U61" i="21"/>
  <c r="G61" i="21"/>
  <c r="B61" i="21"/>
  <c r="CC60" i="21"/>
  <c r="BS60" i="21"/>
  <c r="BI60" i="21"/>
  <c r="AY60" i="21"/>
  <c r="AO60" i="21"/>
  <c r="AE60" i="21"/>
  <c r="Z60" i="21"/>
  <c r="U60" i="21"/>
  <c r="G60" i="21"/>
  <c r="B60" i="21"/>
  <c r="CC59" i="21"/>
  <c r="BS59" i="21"/>
  <c r="BI59" i="21"/>
  <c r="AY59" i="21"/>
  <c r="AO59" i="21"/>
  <c r="AE59" i="21"/>
  <c r="Z59" i="21"/>
  <c r="U59" i="21"/>
  <c r="G59" i="21"/>
  <c r="B59" i="21"/>
  <c r="CC58" i="21"/>
  <c r="BX58" i="21"/>
  <c r="BS58" i="21"/>
  <c r="BI58" i="21"/>
  <c r="BD58" i="21"/>
  <c r="AY58" i="21"/>
  <c r="AO58" i="21"/>
  <c r="AJ58" i="21"/>
  <c r="AE58" i="21"/>
  <c r="Z58" i="21"/>
  <c r="U58" i="21"/>
  <c r="G58" i="21"/>
  <c r="B58" i="21"/>
  <c r="CC57" i="21"/>
  <c r="BS57" i="21"/>
  <c r="BI57" i="21"/>
  <c r="AY57" i="21"/>
  <c r="AO57" i="21"/>
  <c r="AE57" i="21"/>
  <c r="Z57" i="21"/>
  <c r="U57" i="21"/>
  <c r="G57" i="21"/>
  <c r="B57" i="21"/>
  <c r="CC56" i="21"/>
  <c r="BS56" i="21"/>
  <c r="BI56" i="21"/>
  <c r="AY56" i="21"/>
  <c r="AO56" i="21"/>
  <c r="AE56" i="21"/>
  <c r="Z56" i="21"/>
  <c r="U56" i="21"/>
  <c r="G56" i="21"/>
  <c r="B56" i="21"/>
  <c r="CC55" i="21"/>
  <c r="BS55" i="21"/>
  <c r="BI55" i="21"/>
  <c r="BD55" i="21"/>
  <c r="AY55" i="21"/>
  <c r="AO55" i="21"/>
  <c r="AJ55" i="21"/>
  <c r="AE55" i="21"/>
  <c r="Z55" i="21"/>
  <c r="U55" i="21"/>
  <c r="G55" i="21"/>
  <c r="B55" i="21"/>
  <c r="CC54" i="21"/>
  <c r="BS54" i="21"/>
  <c r="BI54" i="21"/>
  <c r="AY54" i="21"/>
  <c r="AO54" i="21"/>
  <c r="AE54" i="21"/>
  <c r="Z54" i="21"/>
  <c r="U54" i="21"/>
  <c r="G54" i="21"/>
  <c r="B54" i="21"/>
  <c r="CC53" i="21"/>
  <c r="BS53" i="21"/>
  <c r="BI53" i="21"/>
  <c r="AY53" i="21"/>
  <c r="AO53" i="21"/>
  <c r="AE53" i="21"/>
  <c r="Z53" i="21"/>
  <c r="U53" i="21"/>
  <c r="G53" i="21"/>
  <c r="B53" i="21"/>
  <c r="CC52" i="21"/>
  <c r="BS52" i="21"/>
  <c r="BI52" i="21"/>
  <c r="AY52" i="21"/>
  <c r="AO52" i="21"/>
  <c r="AE52" i="21"/>
  <c r="Z52" i="21"/>
  <c r="U52" i="21"/>
  <c r="G52" i="21"/>
  <c r="B52" i="21"/>
  <c r="CC51" i="21"/>
  <c r="BX51" i="21"/>
  <c r="BS51" i="21"/>
  <c r="BI51" i="21"/>
  <c r="BD51" i="21"/>
  <c r="AY51" i="21"/>
  <c r="AO51" i="21"/>
  <c r="AJ51" i="21"/>
  <c r="AE51" i="21"/>
  <c r="Z51" i="21"/>
  <c r="U51" i="21"/>
  <c r="G51" i="21"/>
  <c r="B51" i="21"/>
  <c r="CC50" i="21"/>
  <c r="BS50" i="21"/>
  <c r="BI50" i="21"/>
  <c r="AY50" i="21"/>
  <c r="AO50" i="21"/>
  <c r="AE50" i="21"/>
  <c r="Z50" i="21"/>
  <c r="U50" i="21"/>
  <c r="G50" i="21"/>
  <c r="B50" i="21"/>
  <c r="CC49" i="21"/>
  <c r="BS49" i="21"/>
  <c r="BI49" i="21"/>
  <c r="AY49" i="21"/>
  <c r="AO49" i="21"/>
  <c r="AE49" i="21"/>
  <c r="Z49" i="21"/>
  <c r="U49" i="21"/>
  <c r="G49" i="21"/>
  <c r="B49" i="21"/>
  <c r="CC48" i="21"/>
  <c r="BS48" i="21"/>
  <c r="BI48" i="21"/>
  <c r="AY48" i="21"/>
  <c r="AO48" i="21"/>
  <c r="AE48" i="21"/>
  <c r="Z48" i="21"/>
  <c r="U48" i="21"/>
  <c r="G48" i="21"/>
  <c r="B48" i="21"/>
  <c r="CC47" i="21"/>
  <c r="BX47" i="21"/>
  <c r="BS47" i="21"/>
  <c r="BI47" i="21"/>
  <c r="BD47" i="21"/>
  <c r="AY47" i="21"/>
  <c r="AO47" i="21"/>
  <c r="AJ47" i="21"/>
  <c r="AE47" i="21"/>
  <c r="Z47" i="21"/>
  <c r="U47" i="21"/>
  <c r="G47" i="21"/>
  <c r="B47" i="21"/>
  <c r="CC46" i="21"/>
  <c r="BS46" i="21"/>
  <c r="BI46" i="21"/>
  <c r="AY46" i="21"/>
  <c r="AO46" i="21"/>
  <c r="AE46" i="21"/>
  <c r="Z46" i="21"/>
  <c r="U46" i="21"/>
  <c r="G46" i="21"/>
  <c r="B46" i="21"/>
  <c r="CC45" i="21"/>
  <c r="BS45" i="21"/>
  <c r="BI45" i="21"/>
  <c r="AY45" i="21"/>
  <c r="AO45" i="21"/>
  <c r="AE45" i="21"/>
  <c r="Z45" i="21"/>
  <c r="U45" i="21"/>
  <c r="G45" i="21"/>
  <c r="B45" i="21"/>
  <c r="CC44" i="21"/>
  <c r="BS44" i="21"/>
  <c r="BI44" i="21"/>
  <c r="AY44" i="21"/>
  <c r="AO44" i="21"/>
  <c r="AE44" i="21"/>
  <c r="Z44" i="21"/>
  <c r="U44" i="21"/>
  <c r="G44" i="21"/>
  <c r="B44" i="21"/>
  <c r="CC43" i="21"/>
  <c r="BX43" i="21"/>
  <c r="BS43" i="21"/>
  <c r="BI43" i="21"/>
  <c r="BD43" i="21"/>
  <c r="AY43" i="21"/>
  <c r="AO43" i="21"/>
  <c r="AJ43" i="21"/>
  <c r="AE43" i="21"/>
  <c r="Z43" i="21"/>
  <c r="U43" i="21"/>
  <c r="G43" i="21"/>
  <c r="B43" i="21"/>
  <c r="CC42" i="21"/>
  <c r="BS42" i="21"/>
  <c r="BI42" i="21"/>
  <c r="AY42" i="21"/>
  <c r="AO42" i="21"/>
  <c r="AE42" i="21"/>
  <c r="Z42" i="21"/>
  <c r="U42" i="21"/>
  <c r="G42" i="21"/>
  <c r="B42" i="21"/>
  <c r="CC41" i="21"/>
  <c r="BS41" i="21"/>
  <c r="BI41" i="21"/>
  <c r="BD41" i="21"/>
  <c r="AY41" i="21"/>
  <c r="AO41" i="21"/>
  <c r="AJ41" i="21"/>
  <c r="AE41" i="21"/>
  <c r="Z41" i="21"/>
  <c r="U41" i="21"/>
  <c r="G41" i="21"/>
  <c r="B41" i="21"/>
  <c r="CC40" i="21"/>
  <c r="BS40" i="21"/>
  <c r="BI40" i="21"/>
  <c r="AY40" i="21"/>
  <c r="AO40" i="21"/>
  <c r="AE40" i="21"/>
  <c r="Z40" i="21"/>
  <c r="U40" i="21"/>
  <c r="G40" i="21"/>
  <c r="B40" i="21"/>
  <c r="CC39" i="21"/>
  <c r="BX39" i="21"/>
  <c r="BS39" i="21"/>
  <c r="BI39" i="21"/>
  <c r="BD39" i="21"/>
  <c r="AY39" i="21"/>
  <c r="AO39" i="21"/>
  <c r="AJ39" i="21"/>
  <c r="AE39" i="21"/>
  <c r="Z39" i="21"/>
  <c r="U39" i="21"/>
  <c r="G39" i="21"/>
  <c r="B39" i="21"/>
  <c r="CC38" i="21"/>
  <c r="BS38" i="21"/>
  <c r="BI38" i="21"/>
  <c r="AY38" i="21"/>
  <c r="AO38" i="21"/>
  <c r="AE38" i="21"/>
  <c r="Z38" i="21"/>
  <c r="U38" i="21"/>
  <c r="G38" i="21"/>
  <c r="B38" i="21"/>
  <c r="CC37" i="21"/>
  <c r="BX37" i="21"/>
  <c r="BS37" i="21"/>
  <c r="BI37" i="21"/>
  <c r="BD37" i="21"/>
  <c r="AY37" i="21"/>
  <c r="AO37" i="21"/>
  <c r="AJ37" i="21"/>
  <c r="AE37" i="21"/>
  <c r="Z37" i="21"/>
  <c r="U37" i="21"/>
  <c r="G37" i="21"/>
  <c r="B37" i="21"/>
  <c r="CC36" i="21"/>
  <c r="BS36" i="21"/>
  <c r="BI36" i="21"/>
  <c r="AY36" i="21"/>
  <c r="AO36" i="21"/>
  <c r="AE36" i="21"/>
  <c r="Z36" i="21"/>
  <c r="U36" i="21"/>
  <c r="G36" i="21"/>
  <c r="B36" i="21"/>
  <c r="CC35" i="21"/>
  <c r="BX35" i="21"/>
  <c r="BS35" i="21"/>
  <c r="BI35" i="21"/>
  <c r="BD35" i="21"/>
  <c r="AY35" i="21"/>
  <c r="AO35" i="21"/>
  <c r="AJ35" i="21"/>
  <c r="AE35" i="21"/>
  <c r="Z35" i="21"/>
  <c r="U35" i="21"/>
  <c r="G35" i="21"/>
  <c r="B35" i="21"/>
  <c r="CC34" i="21"/>
  <c r="BS34" i="21"/>
  <c r="BI34" i="21"/>
  <c r="AY34" i="21"/>
  <c r="AO34" i="21"/>
  <c r="AE34" i="21"/>
  <c r="Z34" i="21"/>
  <c r="U34" i="21"/>
  <c r="G34" i="21"/>
  <c r="B34" i="21"/>
  <c r="CC33" i="21"/>
  <c r="BX33" i="21"/>
  <c r="BS33" i="21"/>
  <c r="BI33" i="21"/>
  <c r="BD33" i="21"/>
  <c r="AY33" i="21"/>
  <c r="AO33" i="21"/>
  <c r="AJ33" i="21"/>
  <c r="AE33" i="21"/>
  <c r="Z33" i="21"/>
  <c r="U33" i="21"/>
  <c r="G33" i="21"/>
  <c r="B33" i="21"/>
  <c r="CC32" i="21"/>
  <c r="BS32" i="21"/>
  <c r="BI32" i="21"/>
  <c r="AY32" i="21"/>
  <c r="AO32" i="21"/>
  <c r="AE32" i="21"/>
  <c r="Z32" i="21"/>
  <c r="U32" i="21"/>
  <c r="G32" i="21"/>
  <c r="B32" i="21"/>
  <c r="CC31" i="21"/>
  <c r="BX31" i="21"/>
  <c r="BS31" i="21"/>
  <c r="BI31" i="21"/>
  <c r="BD31" i="21"/>
  <c r="AY31" i="21"/>
  <c r="AO31" i="21"/>
  <c r="AJ31" i="21"/>
  <c r="AE31" i="21"/>
  <c r="Z31" i="21"/>
  <c r="U31" i="21"/>
  <c r="G31" i="21"/>
  <c r="B31" i="21"/>
  <c r="CC30" i="21"/>
  <c r="BS30" i="21"/>
  <c r="BI30" i="21"/>
  <c r="AY30" i="21"/>
  <c r="AO30" i="21"/>
  <c r="AE30" i="21"/>
  <c r="Z30" i="21"/>
  <c r="U30" i="21"/>
  <c r="G30" i="21"/>
  <c r="B30" i="21"/>
  <c r="CC29" i="21"/>
  <c r="BX29" i="21"/>
  <c r="BS29" i="21"/>
  <c r="BI29" i="21"/>
  <c r="BD29" i="21"/>
  <c r="AY29" i="21"/>
  <c r="AO29" i="21"/>
  <c r="AJ29" i="21"/>
  <c r="AE29" i="21"/>
  <c r="Z29" i="21"/>
  <c r="U29" i="21"/>
  <c r="G29" i="21"/>
  <c r="B29" i="21"/>
  <c r="CC28" i="21"/>
  <c r="BS28" i="21"/>
  <c r="BI28" i="21"/>
  <c r="AY28" i="21"/>
  <c r="AO28" i="21"/>
  <c r="AE28" i="21"/>
  <c r="Z28" i="21"/>
  <c r="U28" i="21"/>
  <c r="G28" i="21"/>
  <c r="B28" i="21"/>
  <c r="CC27" i="21"/>
  <c r="BX27" i="21"/>
  <c r="BS27" i="21"/>
  <c r="BI27" i="21"/>
  <c r="BD27" i="21"/>
  <c r="AY27" i="21"/>
  <c r="AO27" i="21"/>
  <c r="AJ27" i="21"/>
  <c r="AE27" i="21"/>
  <c r="Z27" i="21"/>
  <c r="U27" i="21"/>
  <c r="G27" i="21"/>
  <c r="B27" i="21"/>
  <c r="CC26" i="21"/>
  <c r="BS26" i="21"/>
  <c r="BI26" i="21"/>
  <c r="AY26" i="21"/>
  <c r="AO26" i="21"/>
  <c r="AE26" i="21"/>
  <c r="Z26" i="21"/>
  <c r="U26" i="21"/>
  <c r="G26" i="21"/>
  <c r="B26" i="21"/>
  <c r="CC25" i="21"/>
  <c r="BX25" i="21"/>
  <c r="BS25" i="21"/>
  <c r="BI25" i="21"/>
  <c r="BD25" i="21"/>
  <c r="AY25" i="21"/>
  <c r="AO25" i="21"/>
  <c r="AJ25" i="21"/>
  <c r="AE25" i="21"/>
  <c r="Z25" i="21"/>
  <c r="U25" i="21"/>
  <c r="G25" i="21"/>
  <c r="B25" i="21"/>
  <c r="CC24" i="21"/>
  <c r="BS24" i="21"/>
  <c r="BI24" i="21"/>
  <c r="AY24" i="21"/>
  <c r="AO24" i="21"/>
  <c r="AE24" i="21"/>
  <c r="Z24" i="21"/>
  <c r="U24" i="21"/>
  <c r="G24" i="21"/>
  <c r="B24" i="21"/>
  <c r="CC23" i="21"/>
  <c r="BX23" i="21"/>
  <c r="BS23" i="21"/>
  <c r="BI23" i="21"/>
  <c r="BD23" i="21"/>
  <c r="AY23" i="21"/>
  <c r="AO23" i="21"/>
  <c r="AJ23" i="21"/>
  <c r="AE23" i="21"/>
  <c r="Z23" i="21"/>
  <c r="U23" i="21"/>
  <c r="G23" i="21"/>
  <c r="B23" i="21"/>
  <c r="CC22" i="21"/>
  <c r="BS22" i="21"/>
  <c r="BI22" i="21"/>
  <c r="AY22" i="21"/>
  <c r="AO22" i="21"/>
  <c r="AE22" i="21"/>
  <c r="Z22" i="21"/>
  <c r="U22" i="21"/>
  <c r="G22" i="21"/>
  <c r="L18" i="20" s="1"/>
  <c r="B22" i="21"/>
  <c r="CC21" i="21"/>
  <c r="BX21" i="21"/>
  <c r="BS21" i="21"/>
  <c r="BI21" i="21"/>
  <c r="BD21" i="21"/>
  <c r="AY21" i="21"/>
  <c r="AO21" i="21"/>
  <c r="AJ21" i="21"/>
  <c r="AE21" i="21"/>
  <c r="Z21" i="21"/>
  <c r="U21" i="21"/>
  <c r="J21" i="21"/>
  <c r="G21" i="21"/>
  <c r="B21" i="21"/>
  <c r="CC20" i="21"/>
  <c r="BS20" i="21"/>
  <c r="BI20" i="21"/>
  <c r="AY20" i="21"/>
  <c r="AO20" i="21"/>
  <c r="AE20" i="21"/>
  <c r="Z20" i="21"/>
  <c r="U20" i="21"/>
  <c r="J20" i="21"/>
  <c r="BT20" i="21" s="1"/>
  <c r="BY20" i="21" s="1"/>
  <c r="G20" i="21"/>
  <c r="B20" i="21"/>
  <c r="CF17" i="21"/>
  <c r="CF24" i="21" s="1"/>
  <c r="CE24" i="21" s="1"/>
  <c r="BX17" i="21"/>
  <c r="BN17" i="21"/>
  <c r="BN27" i="21" s="1"/>
  <c r="BD17" i="21"/>
  <c r="AT17" i="21"/>
  <c r="AT27" i="21" s="1"/>
  <c r="AJ17" i="21"/>
  <c r="N10" i="21"/>
  <c r="B13" i="22" l="1"/>
  <c r="A19" i="22"/>
  <c r="B29" i="22"/>
  <c r="C27" i="22"/>
  <c r="E27" i="22" s="1"/>
  <c r="N13" i="21"/>
  <c r="N11" i="21"/>
  <c r="N12" i="21"/>
  <c r="CF20" i="21"/>
  <c r="CE20" i="21" s="1"/>
  <c r="J22" i="21"/>
  <c r="BT21" i="21"/>
  <c r="BY21" i="21" s="1"/>
  <c r="BJ21" i="21"/>
  <c r="BO21" i="21" s="1"/>
  <c r="AZ21" i="21"/>
  <c r="BE21" i="21" s="1"/>
  <c r="AP21" i="21"/>
  <c r="AU21" i="21" s="1"/>
  <c r="AF21" i="21"/>
  <c r="AK21" i="21" s="1"/>
  <c r="V21" i="21"/>
  <c r="AA21" i="21" s="1"/>
  <c r="AT23" i="21"/>
  <c r="BN23" i="21"/>
  <c r="N14" i="21"/>
  <c r="AT68" i="21"/>
  <c r="AT66" i="21"/>
  <c r="AT65" i="21"/>
  <c r="AT63" i="21"/>
  <c r="AT67" i="21"/>
  <c r="AT61" i="21"/>
  <c r="AT59" i="21"/>
  <c r="AT57" i="21"/>
  <c r="AT60" i="21"/>
  <c r="AT56" i="21"/>
  <c r="AT54" i="21"/>
  <c r="AT52" i="21"/>
  <c r="AT50" i="21"/>
  <c r="AT48" i="21"/>
  <c r="AT46" i="21"/>
  <c r="AT44" i="21"/>
  <c r="AT42" i="21"/>
  <c r="AT64" i="21"/>
  <c r="AT62" i="21"/>
  <c r="AT53" i="21"/>
  <c r="AT49" i="21"/>
  <c r="AT45" i="21"/>
  <c r="AT40" i="21"/>
  <c r="AT38" i="21"/>
  <c r="AT36" i="21"/>
  <c r="AT34" i="21"/>
  <c r="AT32" i="21"/>
  <c r="AT30" i="21"/>
  <c r="AT28" i="21"/>
  <c r="AT26" i="21"/>
  <c r="AT24" i="21"/>
  <c r="AT22" i="21"/>
  <c r="AT20" i="21"/>
  <c r="AT69" i="21"/>
  <c r="AT58" i="21"/>
  <c r="AT55" i="21"/>
  <c r="AT51" i="21"/>
  <c r="AT43" i="21"/>
  <c r="AT41" i="21"/>
  <c r="AT37" i="21"/>
  <c r="AT33" i="21"/>
  <c r="AT29" i="21"/>
  <c r="AT25" i="21"/>
  <c r="AT21" i="21"/>
  <c r="AT47" i="21"/>
  <c r="AT39" i="21"/>
  <c r="AT35" i="21"/>
  <c r="AT31" i="21"/>
  <c r="BN68" i="21"/>
  <c r="BN67" i="21"/>
  <c r="BN66" i="21"/>
  <c r="BN65" i="21"/>
  <c r="BN63" i="21"/>
  <c r="BN61" i="21"/>
  <c r="BN59" i="21"/>
  <c r="BN57" i="21"/>
  <c r="BN55" i="21"/>
  <c r="BN60" i="21"/>
  <c r="BN56" i="21"/>
  <c r="BN54" i="21"/>
  <c r="BN52" i="21"/>
  <c r="BN50" i="21"/>
  <c r="BN48" i="21"/>
  <c r="BN46" i="21"/>
  <c r="BN44" i="21"/>
  <c r="BN42" i="21"/>
  <c r="BN64" i="21"/>
  <c r="BN62" i="21"/>
  <c r="BN53" i="21"/>
  <c r="BN49" i="21"/>
  <c r="BN45" i="21"/>
  <c r="BN40" i="21"/>
  <c r="BN38" i="21"/>
  <c r="BN36" i="21"/>
  <c r="BN34" i="21"/>
  <c r="BN32" i="21"/>
  <c r="BN30" i="21"/>
  <c r="BN28" i="21"/>
  <c r="BN26" i="21"/>
  <c r="BN24" i="21"/>
  <c r="BN22" i="21"/>
  <c r="BN20" i="21"/>
  <c r="BN69" i="21"/>
  <c r="BN58" i="21"/>
  <c r="BN51" i="21"/>
  <c r="BN43" i="21"/>
  <c r="BN41" i="21"/>
  <c r="BN37" i="21"/>
  <c r="BN33" i="21"/>
  <c r="BN29" i="21"/>
  <c r="BN25" i="21"/>
  <c r="BN21" i="21"/>
  <c r="BN31" i="21"/>
  <c r="BN47" i="21"/>
  <c r="BN39" i="21"/>
  <c r="BN35" i="21"/>
  <c r="CF69" i="21"/>
  <c r="CE69" i="21" s="1"/>
  <c r="CF67" i="21"/>
  <c r="CE67" i="21" s="1"/>
  <c r="CF68" i="21"/>
  <c r="CE68" i="21" s="1"/>
  <c r="CF66" i="21"/>
  <c r="CE66" i="21" s="1"/>
  <c r="CF64" i="21"/>
  <c r="CE64" i="21" s="1"/>
  <c r="CF63" i="21"/>
  <c r="CE63" i="21" s="1"/>
  <c r="CF62" i="21"/>
  <c r="CE62" i="21" s="1"/>
  <c r="CF60" i="21"/>
  <c r="CE60" i="21" s="1"/>
  <c r="CF58" i="21"/>
  <c r="CE58" i="21" s="1"/>
  <c r="CF56" i="21"/>
  <c r="CE56" i="21" s="1"/>
  <c r="CF61" i="21"/>
  <c r="CE61" i="21" s="1"/>
  <c r="CF57" i="21"/>
  <c r="CE57" i="21" s="1"/>
  <c r="CF53" i="21"/>
  <c r="CE53" i="21" s="1"/>
  <c r="CF51" i="21"/>
  <c r="CE51" i="21" s="1"/>
  <c r="CF49" i="21"/>
  <c r="CE49" i="21" s="1"/>
  <c r="CF47" i="21"/>
  <c r="CE47" i="21" s="1"/>
  <c r="CF45" i="21"/>
  <c r="CE45" i="21" s="1"/>
  <c r="CF43" i="21"/>
  <c r="CE43" i="21" s="1"/>
  <c r="CF41" i="21"/>
  <c r="CE41" i="21" s="1"/>
  <c r="CF65" i="21"/>
  <c r="CE65" i="21" s="1"/>
  <c r="CF55" i="21"/>
  <c r="CE55" i="21" s="1"/>
  <c r="CF54" i="21"/>
  <c r="CE54" i="21" s="1"/>
  <c r="CF50" i="21"/>
  <c r="CE50" i="21" s="1"/>
  <c r="CF46" i="21"/>
  <c r="CE46" i="21" s="1"/>
  <c r="CF42" i="21"/>
  <c r="CE42" i="21" s="1"/>
  <c r="CF39" i="21"/>
  <c r="CE39" i="21" s="1"/>
  <c r="CF37" i="21"/>
  <c r="CE37" i="21" s="1"/>
  <c r="CF35" i="21"/>
  <c r="CE35" i="21" s="1"/>
  <c r="CF33" i="21"/>
  <c r="CE33" i="21" s="1"/>
  <c r="CF31" i="21"/>
  <c r="CE31" i="21" s="1"/>
  <c r="CF29" i="21"/>
  <c r="CE29" i="21" s="1"/>
  <c r="CF27" i="21"/>
  <c r="CE27" i="21" s="1"/>
  <c r="CF25" i="21"/>
  <c r="CE25" i="21" s="1"/>
  <c r="CF23" i="21"/>
  <c r="CE23" i="21" s="1"/>
  <c r="CF21" i="21"/>
  <c r="CE21" i="21" s="1"/>
  <c r="CF59" i="21"/>
  <c r="CE59" i="21" s="1"/>
  <c r="CF52" i="21"/>
  <c r="CE52" i="21" s="1"/>
  <c r="CF48" i="21"/>
  <c r="CE48" i="21" s="1"/>
  <c r="CF44" i="21"/>
  <c r="CE44" i="21" s="1"/>
  <c r="CF38" i="21"/>
  <c r="CE38" i="21" s="1"/>
  <c r="CF34" i="21"/>
  <c r="CE34" i="21" s="1"/>
  <c r="CF30" i="21"/>
  <c r="CE30" i="21" s="1"/>
  <c r="CF26" i="21"/>
  <c r="CE26" i="21" s="1"/>
  <c r="CF22" i="21"/>
  <c r="CE22" i="21" s="1"/>
  <c r="CF36" i="21"/>
  <c r="CE36" i="21" s="1"/>
  <c r="CF28" i="21"/>
  <c r="CE28" i="21" s="1"/>
  <c r="CF40" i="21"/>
  <c r="CE40" i="21" s="1"/>
  <c r="CF32" i="21"/>
  <c r="CE32" i="21" s="1"/>
  <c r="N21" i="21"/>
  <c r="Q21" i="21" s="1"/>
  <c r="AJ68" i="21"/>
  <c r="AJ65" i="21"/>
  <c r="AJ63" i="21"/>
  <c r="AJ67" i="21"/>
  <c r="AJ66" i="21"/>
  <c r="AJ61" i="21"/>
  <c r="AJ59" i="21"/>
  <c r="AJ57" i="21"/>
  <c r="AJ60" i="21"/>
  <c r="AJ56" i="21"/>
  <c r="AJ54" i="21"/>
  <c r="AJ52" i="21"/>
  <c r="AJ50" i="21"/>
  <c r="AJ48" i="21"/>
  <c r="AJ46" i="21"/>
  <c r="AJ44" i="21"/>
  <c r="AJ42" i="21"/>
  <c r="BD68" i="21"/>
  <c r="BD67" i="21"/>
  <c r="BD66" i="21"/>
  <c r="BD65" i="21"/>
  <c r="BD63" i="21"/>
  <c r="BD61" i="21"/>
  <c r="BD59" i="21"/>
  <c r="BD57" i="21"/>
  <c r="BD60" i="21"/>
  <c r="BD56" i="21"/>
  <c r="BD54" i="21"/>
  <c r="BD52" i="21"/>
  <c r="BD50" i="21"/>
  <c r="BD48" i="21"/>
  <c r="BD46" i="21"/>
  <c r="BD44" i="21"/>
  <c r="BD42" i="21"/>
  <c r="BX68" i="21"/>
  <c r="BX67" i="21"/>
  <c r="BX66" i="21"/>
  <c r="BX65" i="21"/>
  <c r="BX63" i="21"/>
  <c r="BX61" i="21"/>
  <c r="BX59" i="21"/>
  <c r="BX57" i="21"/>
  <c r="BX55" i="21"/>
  <c r="BX60" i="21"/>
  <c r="BX56" i="21"/>
  <c r="BX54" i="21"/>
  <c r="BX52" i="21"/>
  <c r="BX50" i="21"/>
  <c r="BX48" i="21"/>
  <c r="BX46" i="21"/>
  <c r="BX44" i="21"/>
  <c r="BX42" i="21"/>
  <c r="N20" i="21"/>
  <c r="Q20" i="21" s="1"/>
  <c r="V20" i="21"/>
  <c r="AA20" i="21" s="1"/>
  <c r="AF20" i="21"/>
  <c r="AK20" i="21" s="1"/>
  <c r="AJ20" i="21"/>
  <c r="AP20" i="21"/>
  <c r="AU20" i="21" s="1"/>
  <c r="AZ20" i="21"/>
  <c r="BE20" i="21" s="1"/>
  <c r="BD20" i="21"/>
  <c r="BJ20" i="21"/>
  <c r="BO20" i="21" s="1"/>
  <c r="BX20" i="21"/>
  <c r="AJ22" i="21"/>
  <c r="BD22" i="21"/>
  <c r="BX22" i="21"/>
  <c r="AJ24" i="21"/>
  <c r="BD24" i="21"/>
  <c r="BX24" i="21"/>
  <c r="AJ26" i="21"/>
  <c r="BD26" i="21"/>
  <c r="BX26" i="21"/>
  <c r="AJ28" i="21"/>
  <c r="BD28" i="21"/>
  <c r="BX28" i="21"/>
  <c r="AJ30" i="21"/>
  <c r="BD30" i="21"/>
  <c r="BX30" i="21"/>
  <c r="AJ32" i="21"/>
  <c r="BD32" i="21"/>
  <c r="BX32" i="21"/>
  <c r="AJ34" i="21"/>
  <c r="BD34" i="21"/>
  <c r="BX34" i="21"/>
  <c r="AJ36" i="21"/>
  <c r="BD36" i="21"/>
  <c r="BX36" i="21"/>
  <c r="AJ38" i="21"/>
  <c r="BD38" i="21"/>
  <c r="BX38" i="21"/>
  <c r="AJ40" i="21"/>
  <c r="BD40" i="21"/>
  <c r="BX40" i="21"/>
  <c r="BX41" i="21"/>
  <c r="AJ45" i="21"/>
  <c r="BD45" i="21"/>
  <c r="BX45" i="21"/>
  <c r="AJ49" i="21"/>
  <c r="BD49" i="21"/>
  <c r="BX49" i="21"/>
  <c r="AJ53" i="21"/>
  <c r="BD53" i="21"/>
  <c r="BX53" i="21"/>
  <c r="AJ62" i="21"/>
  <c r="BD62" i="21"/>
  <c r="BX62" i="21"/>
  <c r="AJ64" i="21"/>
  <c r="BD64" i="21"/>
  <c r="BX64" i="21"/>
  <c r="B29" i="20"/>
  <c r="D28" i="20"/>
  <c r="A19" i="20"/>
  <c r="A20" i="20" s="1"/>
  <c r="A21" i="20" s="1"/>
  <c r="A22" i="20" s="1"/>
  <c r="A23" i="20" s="1"/>
  <c r="A24" i="20" s="1"/>
  <c r="A25" i="20" s="1"/>
  <c r="A26" i="20" s="1"/>
  <c r="A27" i="20" s="1"/>
  <c r="A28" i="20" s="1"/>
  <c r="B13" i="20"/>
  <c r="C27" i="20" s="1"/>
  <c r="B12" i="20"/>
  <c r="B14" i="20" s="1"/>
  <c r="A20" i="22" l="1"/>
  <c r="A21" i="22" s="1"/>
  <c r="A22" i="22" s="1"/>
  <c r="A23" i="22" s="1"/>
  <c r="A24" i="22" s="1"/>
  <c r="A25" i="22" s="1"/>
  <c r="A26" i="22" s="1"/>
  <c r="A27" i="22" s="1"/>
  <c r="A28" i="22" s="1"/>
  <c r="D27" i="22"/>
  <c r="BZ20" i="21"/>
  <c r="BZ21" i="21"/>
  <c r="BT22" i="21"/>
  <c r="BJ22" i="21"/>
  <c r="AZ22" i="21"/>
  <c r="BE22" i="21" s="1"/>
  <c r="AP22" i="21"/>
  <c r="AF22" i="21"/>
  <c r="V22" i="21"/>
  <c r="N22" i="21"/>
  <c r="Q22" i="21" s="1"/>
  <c r="J23" i="21"/>
  <c r="BO22" i="21"/>
  <c r="AU22" i="21"/>
  <c r="AA22" i="21"/>
  <c r="BY22" i="21"/>
  <c r="BZ22" i="21" s="1"/>
  <c r="AK22" i="21"/>
  <c r="CA21" i="21"/>
  <c r="CA22" i="21"/>
  <c r="CA20" i="21"/>
  <c r="E27" i="20"/>
  <c r="L58" i="19"/>
  <c r="K58" i="19"/>
  <c r="N57" i="19"/>
  <c r="M57" i="19"/>
  <c r="L57" i="19"/>
  <c r="K57" i="19"/>
  <c r="N56" i="19"/>
  <c r="M56" i="19"/>
  <c r="L56" i="19"/>
  <c r="K56" i="19"/>
  <c r="N55" i="19"/>
  <c r="M55" i="19"/>
  <c r="L55" i="19"/>
  <c r="K55" i="19"/>
  <c r="N54" i="19"/>
  <c r="M54" i="19"/>
  <c r="L54" i="19"/>
  <c r="K54" i="19"/>
  <c r="N53" i="19"/>
  <c r="M53" i="19"/>
  <c r="L53" i="19"/>
  <c r="K53" i="19"/>
  <c r="N52" i="19"/>
  <c r="M52" i="19"/>
  <c r="L52" i="19"/>
  <c r="K52" i="19"/>
  <c r="N51" i="19"/>
  <c r="M51" i="19"/>
  <c r="L51" i="19"/>
  <c r="K51" i="19"/>
  <c r="N50" i="19"/>
  <c r="M50" i="19"/>
  <c r="L50" i="19"/>
  <c r="K50" i="19"/>
  <c r="N49" i="19"/>
  <c r="M49" i="19"/>
  <c r="L49" i="19"/>
  <c r="K49" i="19"/>
  <c r="M48" i="19"/>
  <c r="L48" i="19"/>
  <c r="K48" i="19"/>
  <c r="N48" i="19"/>
  <c r="O57" i="19"/>
  <c r="O56" i="19"/>
  <c r="O55" i="19"/>
  <c r="O54" i="19"/>
  <c r="O53" i="19"/>
  <c r="O52" i="19"/>
  <c r="O51" i="19"/>
  <c r="O50" i="19"/>
  <c r="O49" i="19"/>
  <c r="O48" i="19"/>
  <c r="D27" i="20" l="1"/>
  <c r="C26" i="22"/>
  <c r="CB22" i="21"/>
  <c r="BV22" i="21" s="1"/>
  <c r="BU22" i="21"/>
  <c r="J24" i="21"/>
  <c r="Q23" i="21"/>
  <c r="N23" i="21"/>
  <c r="BT23" i="21"/>
  <c r="BY23" i="21" s="1"/>
  <c r="BJ23" i="21"/>
  <c r="BO23" i="21" s="1"/>
  <c r="AZ23" i="21"/>
  <c r="BE23" i="21" s="1"/>
  <c r="AP23" i="21"/>
  <c r="AU23" i="21" s="1"/>
  <c r="AF23" i="21"/>
  <c r="AK23" i="21" s="1"/>
  <c r="V23" i="21"/>
  <c r="AA23" i="21" s="1"/>
  <c r="BU21" i="21"/>
  <c r="CB21" i="21"/>
  <c r="BV21" i="21"/>
  <c r="CB20" i="21"/>
  <c r="BV20" i="21"/>
  <c r="BU20" i="21"/>
  <c r="C26" i="20"/>
  <c r="B29" i="19"/>
  <c r="D28" i="19"/>
  <c r="A19" i="19"/>
  <c r="A20" i="19" s="1"/>
  <c r="A21" i="19" s="1"/>
  <c r="A22" i="19" s="1"/>
  <c r="A23" i="19" s="1"/>
  <c r="A24" i="19" s="1"/>
  <c r="A25" i="19" s="1"/>
  <c r="A26" i="19" s="1"/>
  <c r="A27" i="19" s="1"/>
  <c r="A28" i="19" s="1"/>
  <c r="B12" i="19"/>
  <c r="B14" i="19" s="1"/>
  <c r="E26" i="22" l="1"/>
  <c r="CA23" i="21"/>
  <c r="BZ23" i="21"/>
  <c r="BQ20" i="21"/>
  <c r="BW20" i="21"/>
  <c r="BP20" i="21" s="1"/>
  <c r="BT24" i="21"/>
  <c r="BY24" i="21" s="1"/>
  <c r="BJ24" i="21"/>
  <c r="AZ24" i="21"/>
  <c r="AP24" i="21"/>
  <c r="AF24" i="21"/>
  <c r="AK24" i="21" s="1"/>
  <c r="V24" i="21"/>
  <c r="N24" i="21"/>
  <c r="Q24" i="21" s="1"/>
  <c r="BE24" i="21"/>
  <c r="BO24" i="21"/>
  <c r="AU24" i="21"/>
  <c r="AA24" i="21"/>
  <c r="J25" i="21"/>
  <c r="BW21" i="21"/>
  <c r="BQ21" i="21"/>
  <c r="BP21" i="21"/>
  <c r="BP22" i="21"/>
  <c r="BW22" i="21"/>
  <c r="BQ22" i="21"/>
  <c r="E26" i="20"/>
  <c r="B13" i="19"/>
  <c r="C27" i="19" s="1"/>
  <c r="E27" i="19" s="1"/>
  <c r="D27" i="19" s="1"/>
  <c r="D26" i="20" l="1"/>
  <c r="D26" i="22"/>
  <c r="BR20" i="21"/>
  <c r="BL20" i="21"/>
  <c r="BK20" i="21"/>
  <c r="BZ24" i="21"/>
  <c r="CA24" i="21"/>
  <c r="BR22" i="21"/>
  <c r="BL22" i="21" s="1"/>
  <c r="BK22" i="21"/>
  <c r="J26" i="21"/>
  <c r="BY25" i="21"/>
  <c r="BE25" i="21"/>
  <c r="AK25" i="21"/>
  <c r="Q25" i="21"/>
  <c r="BT25" i="21"/>
  <c r="BJ25" i="21"/>
  <c r="BO25" i="21" s="1"/>
  <c r="AZ25" i="21"/>
  <c r="AP25" i="21"/>
  <c r="AU25" i="21" s="1"/>
  <c r="AF25" i="21"/>
  <c r="V25" i="21"/>
  <c r="AA25" i="21" s="1"/>
  <c r="N25" i="21"/>
  <c r="CB23" i="21"/>
  <c r="BV23" i="21" s="1"/>
  <c r="BR21" i="21"/>
  <c r="BK21" i="21" s="1"/>
  <c r="C25" i="20"/>
  <c r="C26" i="19"/>
  <c r="B13" i="13"/>
  <c r="H12" i="13"/>
  <c r="E16" i="13" s="1"/>
  <c r="D16" i="13" s="1"/>
  <c r="I12" i="13" s="1"/>
  <c r="B12" i="13"/>
  <c r="B13" i="12"/>
  <c r="H12" i="12"/>
  <c r="B12" i="12"/>
  <c r="B13" i="11"/>
  <c r="H12" i="11"/>
  <c r="B12" i="11"/>
  <c r="B13" i="10"/>
  <c r="H12" i="10"/>
  <c r="B12" i="10"/>
  <c r="C25" i="22" l="1"/>
  <c r="BM21" i="21"/>
  <c r="BU23" i="21"/>
  <c r="BZ25" i="21"/>
  <c r="CA25" i="21"/>
  <c r="BG22" i="21"/>
  <c r="BM22" i="21"/>
  <c r="BF22" i="21" s="1"/>
  <c r="CB24" i="21"/>
  <c r="BV24" i="21" s="1"/>
  <c r="BU24" i="21"/>
  <c r="BL21" i="21"/>
  <c r="BF21" i="21" s="1"/>
  <c r="BT26" i="21"/>
  <c r="BJ26" i="21"/>
  <c r="AZ26" i="21"/>
  <c r="BE26" i="21" s="1"/>
  <c r="AP26" i="21"/>
  <c r="AF26" i="21"/>
  <c r="V26" i="21"/>
  <c r="N26" i="21"/>
  <c r="Q26" i="21" s="1"/>
  <c r="J27" i="21"/>
  <c r="BO26" i="21"/>
  <c r="AU26" i="21"/>
  <c r="AA26" i="21"/>
  <c r="BY26" i="21"/>
  <c r="AK26" i="21"/>
  <c r="BM20" i="21"/>
  <c r="BF20" i="21" s="1"/>
  <c r="E25" i="20"/>
  <c r="E26" i="19"/>
  <c r="D26" i="19" s="1"/>
  <c r="C25" i="19" s="1"/>
  <c r="E25" i="19" s="1"/>
  <c r="D25" i="19" s="1"/>
  <c r="C24" i="19" s="1"/>
  <c r="C15" i="13"/>
  <c r="D15" i="13"/>
  <c r="I10" i="13"/>
  <c r="C10" i="14" s="1"/>
  <c r="I11" i="13"/>
  <c r="I10" i="12"/>
  <c r="C5" i="14" s="1"/>
  <c r="E16" i="10"/>
  <c r="D16" i="10" s="1"/>
  <c r="I12" i="10" s="1"/>
  <c r="I10" i="10" s="1"/>
  <c r="C6" i="14" s="1"/>
  <c r="E16" i="11"/>
  <c r="D16" i="11" s="1"/>
  <c r="I12" i="11" s="1"/>
  <c r="I11" i="11" s="1"/>
  <c r="E16" i="12"/>
  <c r="D16" i="12" s="1"/>
  <c r="I12" i="12" s="1"/>
  <c r="I11" i="12" s="1"/>
  <c r="I11" i="10"/>
  <c r="D25" i="20" l="1"/>
  <c r="E25" i="22"/>
  <c r="BH22" i="21"/>
  <c r="BB22" i="21"/>
  <c r="BA22" i="21"/>
  <c r="BH20" i="21"/>
  <c r="BH21" i="21"/>
  <c r="BW24" i="21"/>
  <c r="BQ24" i="21" s="1"/>
  <c r="BW23" i="21"/>
  <c r="BQ23" i="21"/>
  <c r="BP23" i="21"/>
  <c r="BG21" i="21"/>
  <c r="BA21" i="21" s="1"/>
  <c r="BZ26" i="21"/>
  <c r="CA26" i="21"/>
  <c r="BG20" i="21"/>
  <c r="BB20" i="21" s="1"/>
  <c r="J28" i="21"/>
  <c r="N27" i="21"/>
  <c r="Q27" i="21" s="1"/>
  <c r="BT27" i="21"/>
  <c r="BY27" i="21" s="1"/>
  <c r="BJ27" i="21"/>
  <c r="BO27" i="21" s="1"/>
  <c r="AZ27" i="21"/>
  <c r="BE27" i="21" s="1"/>
  <c r="AP27" i="21"/>
  <c r="AU27" i="21" s="1"/>
  <c r="AF27" i="21"/>
  <c r="AK27" i="21" s="1"/>
  <c r="V27" i="21"/>
  <c r="AA27" i="21" s="1"/>
  <c r="CB25" i="21"/>
  <c r="BU25" i="21" s="1"/>
  <c r="C24" i="20"/>
  <c r="E24" i="19"/>
  <c r="D24" i="19" s="1"/>
  <c r="C23" i="19" s="1"/>
  <c r="D15" i="10"/>
  <c r="C15" i="12"/>
  <c r="C15" i="11"/>
  <c r="C8" i="14"/>
  <c r="D15" i="11"/>
  <c r="D15" i="12"/>
  <c r="I10" i="11"/>
  <c r="C11" i="14" s="1"/>
  <c r="C15" i="10"/>
  <c r="D25" i="22" l="1"/>
  <c r="BC21" i="21"/>
  <c r="BW25" i="21"/>
  <c r="BZ27" i="21"/>
  <c r="CA27" i="21"/>
  <c r="BT28" i="21"/>
  <c r="BJ28" i="21"/>
  <c r="AZ28" i="21"/>
  <c r="AP28" i="21"/>
  <c r="AF28" i="21"/>
  <c r="V28" i="21"/>
  <c r="N28" i="21"/>
  <c r="BY28" i="21"/>
  <c r="BE28" i="21"/>
  <c r="AK28" i="21"/>
  <c r="J29" i="21"/>
  <c r="AU28" i="21"/>
  <c r="BO28" i="21"/>
  <c r="AA28" i="21"/>
  <c r="Q28" i="21"/>
  <c r="BP24" i="21"/>
  <c r="BA20" i="21"/>
  <c r="BV25" i="21"/>
  <c r="BQ25" i="21" s="1"/>
  <c r="CB26" i="21"/>
  <c r="BV26" i="21"/>
  <c r="BU26" i="21"/>
  <c r="BR23" i="21"/>
  <c r="BL23" i="21" s="1"/>
  <c r="BB21" i="21"/>
  <c r="AV21" i="21" s="1"/>
  <c r="BC22" i="21"/>
  <c r="AV22" i="21" s="1"/>
  <c r="E24" i="20"/>
  <c r="E23" i="19"/>
  <c r="D23" i="19" s="1"/>
  <c r="C22" i="19" s="1"/>
  <c r="B13" i="6"/>
  <c r="H12" i="6"/>
  <c r="E16" i="6" s="1"/>
  <c r="D16" i="6" s="1"/>
  <c r="I12" i="6" s="1"/>
  <c r="B12" i="6"/>
  <c r="B13" i="5"/>
  <c r="H12" i="5"/>
  <c r="E16" i="5" s="1"/>
  <c r="D16" i="5" s="1"/>
  <c r="I12" i="5" s="1"/>
  <c r="B12" i="5"/>
  <c r="H12" i="3"/>
  <c r="E16" i="3" s="1"/>
  <c r="H12" i="4"/>
  <c r="E16" i="4" s="1"/>
  <c r="D16" i="4" s="1"/>
  <c r="I12" i="4" s="1"/>
  <c r="B13" i="4"/>
  <c r="B12" i="4"/>
  <c r="D24" i="20" l="1"/>
  <c r="C24" i="22"/>
  <c r="AX22" i="21"/>
  <c r="AX21" i="21"/>
  <c r="AW22" i="21"/>
  <c r="AQ22" i="21" s="1"/>
  <c r="BK23" i="21"/>
  <c r="BR24" i="21"/>
  <c r="BL24" i="21" s="1"/>
  <c r="BK24" i="21"/>
  <c r="BZ28" i="21"/>
  <c r="CA28" i="21"/>
  <c r="BP25" i="21"/>
  <c r="AW21" i="21"/>
  <c r="AQ21" i="21" s="1"/>
  <c r="BW26" i="21"/>
  <c r="BP26" i="21" s="1"/>
  <c r="BC20" i="21"/>
  <c r="AV20" i="21" s="1"/>
  <c r="J30" i="21"/>
  <c r="BY29" i="21"/>
  <c r="BE29" i="21"/>
  <c r="AK29" i="21"/>
  <c r="Q29" i="21"/>
  <c r="BT29" i="21"/>
  <c r="BJ29" i="21"/>
  <c r="BO29" i="21" s="1"/>
  <c r="AZ29" i="21"/>
  <c r="AP29" i="21"/>
  <c r="AU29" i="21" s="1"/>
  <c r="AF29" i="21"/>
  <c r="V29" i="21"/>
  <c r="AA29" i="21" s="1"/>
  <c r="N29" i="21"/>
  <c r="CB27" i="21"/>
  <c r="BV27" i="21" s="1"/>
  <c r="C23" i="20"/>
  <c r="E22" i="19"/>
  <c r="D22" i="19" s="1"/>
  <c r="C21" i="19" s="1"/>
  <c r="D15" i="4"/>
  <c r="C15" i="4"/>
  <c r="C15" i="5"/>
  <c r="D15" i="5"/>
  <c r="F27" i="5" s="1"/>
  <c r="C15" i="6"/>
  <c r="I31" i="6" s="1"/>
  <c r="D15" i="6"/>
  <c r="I11" i="6"/>
  <c r="I10" i="6"/>
  <c r="C10" i="7" s="1"/>
  <c r="I10" i="5"/>
  <c r="C11" i="7" s="1"/>
  <c r="I11" i="5"/>
  <c r="I11" i="4"/>
  <c r="I10" i="4"/>
  <c r="C6" i="7" s="1"/>
  <c r="D16" i="3"/>
  <c r="I12" i="3" s="1"/>
  <c r="B13" i="3"/>
  <c r="B12" i="3"/>
  <c r="E24" i="22" l="1"/>
  <c r="AX20" i="21"/>
  <c r="AS21" i="21"/>
  <c r="BR26" i="21"/>
  <c r="AS22" i="21"/>
  <c r="BU27" i="21"/>
  <c r="BT30" i="21"/>
  <c r="BJ30" i="21"/>
  <c r="AZ30" i="21"/>
  <c r="AP30" i="21"/>
  <c r="AF30" i="21"/>
  <c r="V30" i="21"/>
  <c r="N30" i="21"/>
  <c r="J31" i="21"/>
  <c r="BO30" i="21"/>
  <c r="AU30" i="21"/>
  <c r="AA30" i="21"/>
  <c r="Q30" i="21"/>
  <c r="BY30" i="21"/>
  <c r="BE30" i="21"/>
  <c r="AK30" i="21"/>
  <c r="AW20" i="21"/>
  <c r="AQ20" i="21" s="1"/>
  <c r="BQ26" i="21"/>
  <c r="BK26" i="21" s="1"/>
  <c r="BR25" i="21"/>
  <c r="BK25" i="21" s="1"/>
  <c r="BL25" i="21"/>
  <c r="CB28" i="21"/>
  <c r="BV28" i="21"/>
  <c r="BU28" i="21"/>
  <c r="BM23" i="21"/>
  <c r="BG23" i="21" s="1"/>
  <c r="BF23" i="21"/>
  <c r="AR21" i="21"/>
  <c r="AM21" i="21" s="1"/>
  <c r="AR22" i="21"/>
  <c r="AM22" i="21" s="1"/>
  <c r="BZ29" i="21"/>
  <c r="CA29" i="21"/>
  <c r="BM24" i="21"/>
  <c r="BF24" i="21" s="1"/>
  <c r="E23" i="20"/>
  <c r="E21" i="19"/>
  <c r="D21" i="19" s="1"/>
  <c r="C20" i="19" s="1"/>
  <c r="C15" i="3"/>
  <c r="H32" i="3" s="1"/>
  <c r="C8" i="7"/>
  <c r="I10" i="3"/>
  <c r="C5" i="7" s="1"/>
  <c r="I11" i="3"/>
  <c r="D15" i="3"/>
  <c r="D23" i="20" l="1"/>
  <c r="D24" i="22"/>
  <c r="BM26" i="21"/>
  <c r="BH24" i="21"/>
  <c r="BM25" i="21"/>
  <c r="BG25" i="21"/>
  <c r="BF25" i="21"/>
  <c r="AS20" i="21"/>
  <c r="BG24" i="21"/>
  <c r="BB24" i="21" s="1"/>
  <c r="CB29" i="21"/>
  <c r="BU29" i="21" s="1"/>
  <c r="BW28" i="21"/>
  <c r="BP28" i="21" s="1"/>
  <c r="CA30" i="21"/>
  <c r="BZ30" i="21"/>
  <c r="AL22" i="21"/>
  <c r="BL26" i="21"/>
  <c r="BF26" i="21" s="1"/>
  <c r="AL21" i="21"/>
  <c r="AR20" i="21"/>
  <c r="AL20" i="21" s="1"/>
  <c r="BB23" i="21"/>
  <c r="BH23" i="21"/>
  <c r="BA23" i="21" s="1"/>
  <c r="J32" i="21"/>
  <c r="BO31" i="21"/>
  <c r="AU31" i="21"/>
  <c r="N31" i="21"/>
  <c r="Q31" i="21" s="1"/>
  <c r="AP31" i="21"/>
  <c r="BT31" i="21"/>
  <c r="BY31" i="21" s="1"/>
  <c r="BJ31" i="21"/>
  <c r="AZ31" i="21"/>
  <c r="BE31" i="21" s="1"/>
  <c r="AF31" i="21"/>
  <c r="AK31" i="21" s="1"/>
  <c r="V31" i="21"/>
  <c r="AA31" i="21" s="1"/>
  <c r="BW27" i="21"/>
  <c r="BQ27" i="21"/>
  <c r="BP27" i="21"/>
  <c r="C22" i="20"/>
  <c r="E20" i="19"/>
  <c r="D20" i="19" s="1"/>
  <c r="C19" i="19" s="1"/>
  <c r="E19" i="19" s="1"/>
  <c r="D19" i="19" s="1"/>
  <c r="C23" i="22" l="1"/>
  <c r="CA31" i="21"/>
  <c r="BZ31" i="21"/>
  <c r="AN20" i="21"/>
  <c r="BW29" i="21"/>
  <c r="BC23" i="21"/>
  <c r="AW23" i="21"/>
  <c r="AV23" i="21"/>
  <c r="BH26" i="21"/>
  <c r="BR28" i="21"/>
  <c r="BR27" i="21"/>
  <c r="BL27" i="21" s="1"/>
  <c r="AN21" i="21"/>
  <c r="AG21" i="21" s="1"/>
  <c r="AN22" i="21"/>
  <c r="AH22" i="21" s="1"/>
  <c r="AG22" i="21"/>
  <c r="BQ28" i="21"/>
  <c r="BK28" i="21" s="1"/>
  <c r="BV29" i="21"/>
  <c r="BQ29" i="21" s="1"/>
  <c r="AM20" i="21"/>
  <c r="AG20" i="21" s="1"/>
  <c r="BA24" i="21"/>
  <c r="BG26" i="21"/>
  <c r="BB26" i="21" s="1"/>
  <c r="BT32" i="21"/>
  <c r="BY32" i="21" s="1"/>
  <c r="BJ32" i="21"/>
  <c r="AZ32" i="21"/>
  <c r="AP32" i="21"/>
  <c r="AF32" i="21"/>
  <c r="AK32" i="21" s="1"/>
  <c r="V32" i="21"/>
  <c r="N32" i="21"/>
  <c r="BE32" i="21"/>
  <c r="BO32" i="21"/>
  <c r="AU32" i="21"/>
  <c r="AA32" i="21"/>
  <c r="J33" i="21"/>
  <c r="Q32" i="21"/>
  <c r="CB30" i="21"/>
  <c r="BV30" i="21"/>
  <c r="BU30" i="21"/>
  <c r="BA25" i="21"/>
  <c r="BH25" i="21"/>
  <c r="BB25" i="21"/>
  <c r="E22" i="20"/>
  <c r="C18" i="19"/>
  <c r="D22" i="20" l="1"/>
  <c r="E23" i="22"/>
  <c r="AI20" i="21"/>
  <c r="BM28" i="21"/>
  <c r="BZ32" i="21"/>
  <c r="CA32" i="21"/>
  <c r="AI21" i="21"/>
  <c r="BC24" i="21"/>
  <c r="AW24" i="21" s="1"/>
  <c r="AI22" i="21"/>
  <c r="AB22" i="21" s="1"/>
  <c r="BK27" i="21"/>
  <c r="BL28" i="21"/>
  <c r="BF28" i="21" s="1"/>
  <c r="BA26" i="21"/>
  <c r="BP29" i="21"/>
  <c r="AH20" i="21"/>
  <c r="AB20" i="21" s="1"/>
  <c r="BV31" i="21"/>
  <c r="CB31" i="21"/>
  <c r="BU31" i="21" s="1"/>
  <c r="BC25" i="21"/>
  <c r="AW25" i="21" s="1"/>
  <c r="AV25" i="21"/>
  <c r="BW30" i="21"/>
  <c r="BP30" i="21" s="1"/>
  <c r="J34" i="21"/>
  <c r="BO33" i="21"/>
  <c r="AU33" i="21"/>
  <c r="AA33" i="21"/>
  <c r="BT33" i="21"/>
  <c r="BY33" i="21" s="1"/>
  <c r="BJ33" i="21"/>
  <c r="AZ33" i="21"/>
  <c r="BE33" i="21" s="1"/>
  <c r="AP33" i="21"/>
  <c r="AF33" i="21"/>
  <c r="AK33" i="21" s="1"/>
  <c r="V33" i="21"/>
  <c r="N33" i="21"/>
  <c r="Q33" i="21" s="1"/>
  <c r="AH21" i="21"/>
  <c r="AB21" i="21" s="1"/>
  <c r="AX23" i="21"/>
  <c r="AR23" i="21" s="1"/>
  <c r="C21" i="20"/>
  <c r="E18" i="19"/>
  <c r="D18" i="19" s="1"/>
  <c r="D23" i="22" l="1"/>
  <c r="BZ33" i="21"/>
  <c r="CA33" i="21"/>
  <c r="BW31" i="21"/>
  <c r="BQ31" i="21" s="1"/>
  <c r="BP31" i="21"/>
  <c r="AD20" i="21"/>
  <c r="AD21" i="21"/>
  <c r="BR30" i="21"/>
  <c r="BH28" i="21"/>
  <c r="AD22" i="21"/>
  <c r="AQ25" i="21"/>
  <c r="AX25" i="21"/>
  <c r="AR25" i="21"/>
  <c r="BC26" i="21"/>
  <c r="AV26" i="21" s="1"/>
  <c r="BM27" i="21"/>
  <c r="BG27" i="21" s="1"/>
  <c r="BF27" i="21"/>
  <c r="AV24" i="21"/>
  <c r="AC21" i="21"/>
  <c r="W21" i="21" s="1"/>
  <c r="BG28" i="21"/>
  <c r="BA28" i="21" s="1"/>
  <c r="AC20" i="21"/>
  <c r="X20" i="21" s="1"/>
  <c r="AQ23" i="21"/>
  <c r="BT34" i="21"/>
  <c r="BJ34" i="21"/>
  <c r="AZ34" i="21"/>
  <c r="BE34" i="21" s="1"/>
  <c r="AP34" i="21"/>
  <c r="AF34" i="21"/>
  <c r="V34" i="21"/>
  <c r="N34" i="21"/>
  <c r="Q34" i="21" s="1"/>
  <c r="J35" i="21"/>
  <c r="BO34" i="21"/>
  <c r="AU34" i="21"/>
  <c r="AA34" i="21"/>
  <c r="BY34" i="21"/>
  <c r="AK34" i="21"/>
  <c r="BQ30" i="21"/>
  <c r="BL30" i="21" s="1"/>
  <c r="BK29" i="21"/>
  <c r="BR29" i="21"/>
  <c r="BL29" i="21"/>
  <c r="AC22" i="21"/>
  <c r="X22" i="21" s="1"/>
  <c r="CB32" i="21"/>
  <c r="BV32" i="21" s="1"/>
  <c r="BU32" i="21"/>
  <c r="E21" i="20"/>
  <c r="D21" i="20" s="1"/>
  <c r="C22" i="22" l="1"/>
  <c r="BC28" i="21"/>
  <c r="Y21" i="21"/>
  <c r="AX26" i="21"/>
  <c r="BW32" i="21"/>
  <c r="BQ32" i="21" s="1"/>
  <c r="BM29" i="21"/>
  <c r="BG29" i="21"/>
  <c r="BF29" i="21"/>
  <c r="BZ34" i="21"/>
  <c r="CA34" i="21"/>
  <c r="J36" i="21"/>
  <c r="BO35" i="21"/>
  <c r="N35" i="21"/>
  <c r="Q35" i="21" s="1"/>
  <c r="BJ35" i="21"/>
  <c r="AP35" i="21"/>
  <c r="AU35" i="21" s="1"/>
  <c r="BT35" i="21"/>
  <c r="BY35" i="21" s="1"/>
  <c r="AZ35" i="21"/>
  <c r="BE35" i="21" s="1"/>
  <c r="AF35" i="21"/>
  <c r="AK35" i="21" s="1"/>
  <c r="V35" i="21"/>
  <c r="AA35" i="21" s="1"/>
  <c r="AS23" i="21"/>
  <c r="AM23" i="21"/>
  <c r="AL23" i="21"/>
  <c r="AX24" i="21"/>
  <c r="AR24" i="21" s="1"/>
  <c r="AQ24" i="21"/>
  <c r="AW26" i="21"/>
  <c r="AQ26" i="21" s="1"/>
  <c r="W22" i="21"/>
  <c r="BB28" i="21"/>
  <c r="AW28" i="21" s="1"/>
  <c r="BK30" i="21"/>
  <c r="W20" i="21"/>
  <c r="BH27" i="21"/>
  <c r="BB27" i="21" s="1"/>
  <c r="AS25" i="21"/>
  <c r="AM25" i="21"/>
  <c r="AL25" i="21"/>
  <c r="X21" i="21"/>
  <c r="BL31" i="21"/>
  <c r="BR31" i="21"/>
  <c r="BK31" i="21" s="1"/>
  <c r="BU33" i="21"/>
  <c r="CB33" i="21"/>
  <c r="BV33" i="21"/>
  <c r="C20" i="20"/>
  <c r="E22" i="22" l="1"/>
  <c r="AS26" i="21"/>
  <c r="BM31" i="21"/>
  <c r="BG31" i="21" s="1"/>
  <c r="BF31" i="21"/>
  <c r="BZ35" i="21"/>
  <c r="CA35" i="21"/>
  <c r="BA27" i="21"/>
  <c r="BG30" i="21"/>
  <c r="BM30" i="21"/>
  <c r="BF30" i="21" s="1"/>
  <c r="R22" i="21"/>
  <c r="Y22" i="21"/>
  <c r="S22" i="21"/>
  <c r="AS24" i="21"/>
  <c r="AL24" i="21" s="1"/>
  <c r="BT36" i="21"/>
  <c r="BY36" i="21" s="1"/>
  <c r="BJ36" i="21"/>
  <c r="AZ36" i="21"/>
  <c r="AP36" i="21"/>
  <c r="AF36" i="21"/>
  <c r="AK36" i="21" s="1"/>
  <c r="V36" i="21"/>
  <c r="N36" i="21"/>
  <c r="BE36" i="21"/>
  <c r="J37" i="21"/>
  <c r="BO36" i="21"/>
  <c r="AU36" i="21"/>
  <c r="AA36" i="21"/>
  <c r="Q36" i="21"/>
  <c r="CB34" i="21"/>
  <c r="BV34" i="21"/>
  <c r="BU34" i="21"/>
  <c r="BP32" i="21"/>
  <c r="AR26" i="21"/>
  <c r="AL26" i="21" s="1"/>
  <c r="R21" i="21"/>
  <c r="I21" i="21"/>
  <c r="F21" i="21"/>
  <c r="AV28" i="21"/>
  <c r="BW33" i="21"/>
  <c r="BQ33" i="21"/>
  <c r="BP33" i="21"/>
  <c r="AG25" i="21"/>
  <c r="AN25" i="21"/>
  <c r="AH25" i="21"/>
  <c r="S20" i="21"/>
  <c r="Y20" i="21"/>
  <c r="AN23" i="21"/>
  <c r="AH23" i="21" s="1"/>
  <c r="BH29" i="21"/>
  <c r="BA29" i="21" s="1"/>
  <c r="S21" i="21"/>
  <c r="E20" i="20"/>
  <c r="D20" i="20" l="1"/>
  <c r="D22" i="22"/>
  <c r="AN26" i="21"/>
  <c r="BH30" i="21"/>
  <c r="BB30" i="21"/>
  <c r="BA30" i="21"/>
  <c r="BC29" i="21"/>
  <c r="AN24" i="21"/>
  <c r="BZ36" i="21"/>
  <c r="CA36" i="21"/>
  <c r="AG23" i="21"/>
  <c r="E21" i="21"/>
  <c r="T21" i="21"/>
  <c r="O21" i="21" s="1"/>
  <c r="T22" i="21"/>
  <c r="E22" i="21"/>
  <c r="M22" i="21" s="1"/>
  <c r="O22" i="21"/>
  <c r="BC27" i="21"/>
  <c r="AW27" i="21"/>
  <c r="AV27" i="21"/>
  <c r="BH31" i="21"/>
  <c r="BA31" i="21" s="1"/>
  <c r="AM26" i="21"/>
  <c r="AG26" i="21" s="1"/>
  <c r="AI25" i="21"/>
  <c r="AC25" i="21" s="1"/>
  <c r="AB25" i="21"/>
  <c r="AX28" i="21"/>
  <c r="AR28" i="21"/>
  <c r="AQ28" i="21"/>
  <c r="BR32" i="21"/>
  <c r="BL32" i="21" s="1"/>
  <c r="BK32" i="21"/>
  <c r="J38" i="21"/>
  <c r="BY37" i="21"/>
  <c r="BE37" i="21"/>
  <c r="AK37" i="21"/>
  <c r="Q37" i="21"/>
  <c r="BT37" i="21"/>
  <c r="BJ37" i="21"/>
  <c r="BO37" i="21" s="1"/>
  <c r="AZ37" i="21"/>
  <c r="AP37" i="21"/>
  <c r="AU37" i="21" s="1"/>
  <c r="AF37" i="21"/>
  <c r="V37" i="21"/>
  <c r="AA37" i="21" s="1"/>
  <c r="N37" i="21"/>
  <c r="BB29" i="21"/>
  <c r="AV29" i="21" s="1"/>
  <c r="F20" i="21"/>
  <c r="I20" i="21"/>
  <c r="R20" i="21"/>
  <c r="BR33" i="21"/>
  <c r="BK33" i="21" s="1"/>
  <c r="BP34" i="21"/>
  <c r="BW34" i="21"/>
  <c r="BQ34" i="21"/>
  <c r="AM24" i="21"/>
  <c r="AH24" i="21" s="1"/>
  <c r="L22" i="21"/>
  <c r="K22" i="21" s="1"/>
  <c r="F22" i="21"/>
  <c r="I22" i="21"/>
  <c r="BV35" i="21"/>
  <c r="CB35" i="21"/>
  <c r="BU35" i="21" s="1"/>
  <c r="C19" i="20"/>
  <c r="C21" i="22" l="1"/>
  <c r="AX29" i="21"/>
  <c r="BW35" i="21"/>
  <c r="BQ35" i="21" s="1"/>
  <c r="BP35" i="21"/>
  <c r="BC31" i="21"/>
  <c r="BM33" i="21"/>
  <c r="AI26" i="21"/>
  <c r="H21" i="21"/>
  <c r="D21" i="21"/>
  <c r="C21" i="21" s="1"/>
  <c r="P21" i="21"/>
  <c r="CH21" i="21" s="1"/>
  <c r="BR34" i="21"/>
  <c r="BL34" i="21"/>
  <c r="BK34" i="21"/>
  <c r="T20" i="21"/>
  <c r="P20" i="21" s="1"/>
  <c r="CH20" i="21" s="1"/>
  <c r="O20" i="21"/>
  <c r="BL33" i="21"/>
  <c r="BG33" i="21" s="1"/>
  <c r="BT38" i="21"/>
  <c r="BJ38" i="21"/>
  <c r="BO38" i="21" s="1"/>
  <c r="AZ38" i="21"/>
  <c r="AP38" i="21"/>
  <c r="AF38" i="21"/>
  <c r="V38" i="21"/>
  <c r="AA38" i="21" s="1"/>
  <c r="N38" i="21"/>
  <c r="J39" i="21"/>
  <c r="AU38" i="21"/>
  <c r="Q38" i="21"/>
  <c r="AK38" i="21"/>
  <c r="BY38" i="21"/>
  <c r="BE38" i="21"/>
  <c r="AL28" i="21"/>
  <c r="AS28" i="21"/>
  <c r="AM28" i="21"/>
  <c r="BB31" i="21"/>
  <c r="AV31" i="21" s="1"/>
  <c r="AX27" i="21"/>
  <c r="AR27" i="21" s="1"/>
  <c r="AG24" i="21"/>
  <c r="AW29" i="21"/>
  <c r="AQ29" i="21" s="1"/>
  <c r="BC30" i="21"/>
  <c r="AV30" i="21" s="1"/>
  <c r="AH26" i="21"/>
  <c r="AB26" i="21" s="1"/>
  <c r="BZ37" i="21"/>
  <c r="CA37" i="21"/>
  <c r="BM32" i="21"/>
  <c r="BF32" i="21" s="1"/>
  <c r="W25" i="21"/>
  <c r="AD25" i="21"/>
  <c r="X25" i="21"/>
  <c r="H22" i="21"/>
  <c r="D22" i="21"/>
  <c r="C22" i="21" s="1"/>
  <c r="P22" i="21"/>
  <c r="CH22" i="21" s="1"/>
  <c r="M21" i="21"/>
  <c r="L21" i="21"/>
  <c r="AI23" i="21"/>
  <c r="AC23" i="21" s="1"/>
  <c r="AB23" i="21"/>
  <c r="CB36" i="21"/>
  <c r="BV36" i="21"/>
  <c r="BU36" i="21"/>
  <c r="E19" i="20"/>
  <c r="D19" i="20" s="1"/>
  <c r="E21" i="22" l="1"/>
  <c r="D21" i="22" s="1"/>
  <c r="C20" i="22" s="1"/>
  <c r="AD26" i="21"/>
  <c r="BH32" i="21"/>
  <c r="AX30" i="21"/>
  <c r="AX31" i="21"/>
  <c r="AS29" i="21"/>
  <c r="Y25" i="21"/>
  <c r="R25" i="21"/>
  <c r="AQ27" i="21"/>
  <c r="AN28" i="21"/>
  <c r="AH28" i="21" s="1"/>
  <c r="AG28" i="21"/>
  <c r="CA38" i="21"/>
  <c r="BZ38" i="21"/>
  <c r="J40" i="21"/>
  <c r="AK39" i="21"/>
  <c r="Q39" i="21"/>
  <c r="N39" i="21"/>
  <c r="BT39" i="21"/>
  <c r="BY39" i="21" s="1"/>
  <c r="BJ39" i="21"/>
  <c r="BO39" i="21" s="1"/>
  <c r="AP39" i="21"/>
  <c r="AU39" i="21" s="1"/>
  <c r="V39" i="21"/>
  <c r="AA39" i="21" s="1"/>
  <c r="AZ39" i="21"/>
  <c r="BE39" i="21" s="1"/>
  <c r="AF39" i="21"/>
  <c r="D20" i="21"/>
  <c r="C20" i="21" s="1"/>
  <c r="BF33" i="21"/>
  <c r="AW31" i="21"/>
  <c r="AR31" i="21" s="1"/>
  <c r="BR35" i="21"/>
  <c r="BL35" i="21" s="1"/>
  <c r="X23" i="21"/>
  <c r="AD23" i="21"/>
  <c r="W23" i="21" s="1"/>
  <c r="BQ36" i="21"/>
  <c r="BW36" i="21"/>
  <c r="BP36" i="21" s="1"/>
  <c r="K21" i="21"/>
  <c r="BG32" i="21"/>
  <c r="BB32" i="21" s="1"/>
  <c r="BU37" i="21"/>
  <c r="CB37" i="21"/>
  <c r="BV37" i="21"/>
  <c r="AW30" i="21"/>
  <c r="AQ30" i="21" s="1"/>
  <c r="AI24" i="21"/>
  <c r="AC24" i="21" s="1"/>
  <c r="E20" i="21"/>
  <c r="H20" i="21" s="1"/>
  <c r="BM34" i="21"/>
  <c r="BG34" i="21" s="1"/>
  <c r="AC26" i="21"/>
  <c r="W26" i="21" s="1"/>
  <c r="AR29" i="21"/>
  <c r="AL29" i="21" s="1"/>
  <c r="C18" i="20"/>
  <c r="E20" i="22" l="1"/>
  <c r="D18" i="20"/>
  <c r="Y26" i="21"/>
  <c r="AS30" i="21"/>
  <c r="BR36" i="21"/>
  <c r="BL36" i="21" s="1"/>
  <c r="BK36" i="21"/>
  <c r="Y23" i="21"/>
  <c r="S23" i="21"/>
  <c r="R23" i="21"/>
  <c r="AN29" i="21"/>
  <c r="CA39" i="21"/>
  <c r="BZ39" i="21"/>
  <c r="BF34" i="21"/>
  <c r="AB24" i="21"/>
  <c r="BW37" i="21"/>
  <c r="BQ37" i="21"/>
  <c r="BP37" i="21"/>
  <c r="BK35" i="21"/>
  <c r="BA33" i="21"/>
  <c r="BH33" i="21"/>
  <c r="BB33" i="21"/>
  <c r="CB38" i="21"/>
  <c r="BV38" i="21"/>
  <c r="BU38" i="21"/>
  <c r="AI28" i="21"/>
  <c r="AB28" i="21" s="1"/>
  <c r="T25" i="21"/>
  <c r="I25" i="21"/>
  <c r="F25" i="21"/>
  <c r="AM29" i="21"/>
  <c r="AG29" i="21" s="1"/>
  <c r="AQ31" i="21"/>
  <c r="AR30" i="21"/>
  <c r="AM30" i="21" s="1"/>
  <c r="BA32" i="21"/>
  <c r="X26" i="21"/>
  <c r="M20" i="21"/>
  <c r="L20" i="21"/>
  <c r="K20" i="21" s="1"/>
  <c r="BT40" i="21"/>
  <c r="BJ40" i="21"/>
  <c r="BO40" i="21" s="1"/>
  <c r="AZ40" i="21"/>
  <c r="AP40" i="21"/>
  <c r="AF40" i="21"/>
  <c r="V40" i="21"/>
  <c r="N40" i="21"/>
  <c r="BY40" i="21"/>
  <c r="BE40" i="21"/>
  <c r="AK40" i="21"/>
  <c r="J41" i="21"/>
  <c r="AA40" i="21"/>
  <c r="AU40" i="21"/>
  <c r="Q40" i="21"/>
  <c r="AS27" i="21"/>
  <c r="AM27" i="21" s="1"/>
  <c r="AL27" i="21"/>
  <c r="S25" i="21"/>
  <c r="E25" i="21" s="1"/>
  <c r="D20" i="22" l="1"/>
  <c r="J18" i="20"/>
  <c r="F18" i="22" s="1"/>
  <c r="H18" i="20"/>
  <c r="H28" i="20"/>
  <c r="I27" i="20"/>
  <c r="H27" i="20"/>
  <c r="I26" i="20"/>
  <c r="H26" i="20"/>
  <c r="I25" i="20"/>
  <c r="H25" i="20"/>
  <c r="I24" i="20"/>
  <c r="H24" i="20"/>
  <c r="I23" i="20"/>
  <c r="H23" i="20"/>
  <c r="I22" i="20"/>
  <c r="H22" i="20"/>
  <c r="H21" i="20"/>
  <c r="I20" i="20"/>
  <c r="I29" i="20" s="1"/>
  <c r="H20" i="20"/>
  <c r="H19" i="20"/>
  <c r="M25" i="21"/>
  <c r="L25" i="21"/>
  <c r="K25" i="21" s="1"/>
  <c r="AI29" i="21"/>
  <c r="AD28" i="21"/>
  <c r="BZ40" i="21"/>
  <c r="CA40" i="21"/>
  <c r="J42" i="21"/>
  <c r="BT41" i="21"/>
  <c r="BY41" i="21" s="1"/>
  <c r="BJ41" i="21"/>
  <c r="BO41" i="21" s="1"/>
  <c r="AZ41" i="21"/>
  <c r="BE41" i="21" s="1"/>
  <c r="AP41" i="21"/>
  <c r="AU41" i="21" s="1"/>
  <c r="AF41" i="21"/>
  <c r="AK41" i="21" s="1"/>
  <c r="V41" i="21"/>
  <c r="AA41" i="21" s="1"/>
  <c r="N41" i="21"/>
  <c r="Q41" i="21" s="1"/>
  <c r="BC32" i="21"/>
  <c r="AW32" i="21" s="1"/>
  <c r="AS31" i="21"/>
  <c r="AM31" i="21"/>
  <c r="AL31" i="21"/>
  <c r="O25" i="21"/>
  <c r="AC28" i="21"/>
  <c r="X28" i="21" s="1"/>
  <c r="BP38" i="21"/>
  <c r="BW38" i="21"/>
  <c r="BQ38" i="21"/>
  <c r="BM35" i="21"/>
  <c r="BG35" i="21"/>
  <c r="BF35" i="21"/>
  <c r="BK37" i="21"/>
  <c r="BR37" i="21"/>
  <c r="BL37" i="21"/>
  <c r="BH34" i="21"/>
  <c r="BB34" i="21"/>
  <c r="BA34" i="21"/>
  <c r="T23" i="21"/>
  <c r="E23" i="21" s="1"/>
  <c r="I23" i="21"/>
  <c r="F23" i="21"/>
  <c r="AL30" i="21"/>
  <c r="F26" i="21"/>
  <c r="I26" i="21"/>
  <c r="AH27" i="21"/>
  <c r="AN27" i="21"/>
  <c r="AG27" i="21" s="1"/>
  <c r="P25" i="21"/>
  <c r="CH25" i="21" s="1"/>
  <c r="BC33" i="21"/>
  <c r="AW33" i="21" s="1"/>
  <c r="AV33" i="21"/>
  <c r="AD24" i="21"/>
  <c r="X24" i="21"/>
  <c r="W24" i="21"/>
  <c r="CB39" i="21"/>
  <c r="BV39" i="21" s="1"/>
  <c r="AH29" i="21"/>
  <c r="AB29" i="21" s="1"/>
  <c r="BF36" i="21"/>
  <c r="BM36" i="21"/>
  <c r="BG36" i="21"/>
  <c r="S26" i="21"/>
  <c r="R26" i="21"/>
  <c r="C19" i="22" l="1"/>
  <c r="E19" i="22" s="1"/>
  <c r="D19" i="22" s="1"/>
  <c r="AI27" i="21"/>
  <c r="AC27" i="21"/>
  <c r="AB27" i="21"/>
  <c r="BZ41" i="21"/>
  <c r="CA41" i="21"/>
  <c r="AD29" i="21"/>
  <c r="M23" i="21"/>
  <c r="L23" i="21"/>
  <c r="T26" i="21"/>
  <c r="E26" i="21"/>
  <c r="O26" i="21"/>
  <c r="BH36" i="21"/>
  <c r="BB36" i="21"/>
  <c r="BA36" i="21"/>
  <c r="BU39" i="21"/>
  <c r="AQ33" i="21"/>
  <c r="AX33" i="21"/>
  <c r="AR33" i="21"/>
  <c r="O23" i="21"/>
  <c r="BM37" i="21"/>
  <c r="BG37" i="21" s="1"/>
  <c r="BF37" i="21"/>
  <c r="BR38" i="21"/>
  <c r="BL38" i="21"/>
  <c r="BK38" i="21"/>
  <c r="H25" i="21"/>
  <c r="D25" i="21"/>
  <c r="C25" i="21" s="1"/>
  <c r="AV32" i="21"/>
  <c r="W28" i="21"/>
  <c r="AC29" i="21"/>
  <c r="W29" i="21" s="1"/>
  <c r="S24" i="21"/>
  <c r="Y24" i="21"/>
  <c r="AN30" i="21"/>
  <c r="AH30" i="21" s="1"/>
  <c r="AG30" i="21"/>
  <c r="P23" i="21"/>
  <c r="CH23" i="21" s="1"/>
  <c r="AV34" i="21"/>
  <c r="BC34" i="21"/>
  <c r="AW34" i="21"/>
  <c r="BB35" i="21"/>
  <c r="BH35" i="21"/>
  <c r="BA35" i="21" s="1"/>
  <c r="AN31" i="21"/>
  <c r="AG31" i="21" s="1"/>
  <c r="BT42" i="21"/>
  <c r="BJ42" i="21"/>
  <c r="BO42" i="21" s="1"/>
  <c r="AZ42" i="21"/>
  <c r="AP42" i="21"/>
  <c r="AF42" i="21"/>
  <c r="V42" i="21"/>
  <c r="AA42" i="21" s="1"/>
  <c r="N42" i="21"/>
  <c r="J43" i="21"/>
  <c r="AU42" i="21"/>
  <c r="Q42" i="21"/>
  <c r="BY42" i="21"/>
  <c r="BE42" i="21"/>
  <c r="AK42" i="21"/>
  <c r="CB40" i="21"/>
  <c r="BV40" i="21" s="1"/>
  <c r="BU40" i="21"/>
  <c r="C18" i="22" l="1"/>
  <c r="E18" i="22" s="1"/>
  <c r="AI31" i="21"/>
  <c r="BC35" i="21"/>
  <c r="AW35" i="21"/>
  <c r="AV35" i="21"/>
  <c r="Y29" i="21"/>
  <c r="BZ42" i="21"/>
  <c r="CA42" i="21"/>
  <c r="AH31" i="21"/>
  <c r="AB31" i="21" s="1"/>
  <c r="F24" i="21"/>
  <c r="I24" i="21"/>
  <c r="R24" i="21"/>
  <c r="S28" i="21"/>
  <c r="Y28" i="21"/>
  <c r="BM38" i="21"/>
  <c r="BG38" i="21" s="1"/>
  <c r="D23" i="21"/>
  <c r="C23" i="21" s="1"/>
  <c r="H23" i="21"/>
  <c r="AW36" i="21"/>
  <c r="BC36" i="21"/>
  <c r="AV36" i="21" s="1"/>
  <c r="L26" i="21"/>
  <c r="K26" i="21" s="1"/>
  <c r="M26" i="21"/>
  <c r="BW40" i="21"/>
  <c r="BQ40" i="21" s="1"/>
  <c r="J44" i="21"/>
  <c r="Q43" i="21"/>
  <c r="N43" i="21"/>
  <c r="BT43" i="21"/>
  <c r="BY43" i="21" s="1"/>
  <c r="BJ43" i="21"/>
  <c r="BO43" i="21" s="1"/>
  <c r="AZ43" i="21"/>
  <c r="BE43" i="21" s="1"/>
  <c r="AP43" i="21"/>
  <c r="AU43" i="21" s="1"/>
  <c r="AF43" i="21"/>
  <c r="AK43" i="21" s="1"/>
  <c r="V43" i="21"/>
  <c r="AA43" i="21" s="1"/>
  <c r="AX34" i="21"/>
  <c r="AR34" i="21" s="1"/>
  <c r="AQ34" i="21"/>
  <c r="AI30" i="21"/>
  <c r="AB30" i="21" s="1"/>
  <c r="AX32" i="21"/>
  <c r="AR32" i="21" s="1"/>
  <c r="AQ32" i="21"/>
  <c r="BH37" i="21"/>
  <c r="BA37" i="21" s="1"/>
  <c r="AS33" i="21"/>
  <c r="AM33" i="21" s="1"/>
  <c r="AL33" i="21"/>
  <c r="BW39" i="21"/>
  <c r="BQ39" i="21"/>
  <c r="BP39" i="21"/>
  <c r="H26" i="21"/>
  <c r="D26" i="21"/>
  <c r="C26" i="21" s="1"/>
  <c r="P26" i="21"/>
  <c r="CH26" i="21" s="1"/>
  <c r="K23" i="21"/>
  <c r="X29" i="21"/>
  <c r="CB41" i="21"/>
  <c r="BU41" i="21"/>
  <c r="BV41" i="21"/>
  <c r="AD27" i="21"/>
  <c r="X27" i="21" s="1"/>
  <c r="D18" i="22" l="1"/>
  <c r="J21" i="22"/>
  <c r="J18" i="22"/>
  <c r="BC37" i="21"/>
  <c r="AX36" i="21"/>
  <c r="AR36" i="21"/>
  <c r="AQ36" i="21"/>
  <c r="AD31" i="21"/>
  <c r="AD30" i="21"/>
  <c r="CA43" i="21"/>
  <c r="BZ43" i="21"/>
  <c r="W27" i="21"/>
  <c r="BW41" i="21"/>
  <c r="BQ41" i="21"/>
  <c r="BP41" i="21"/>
  <c r="AN33" i="21"/>
  <c r="AG33" i="21" s="1"/>
  <c r="AL32" i="21"/>
  <c r="AS32" i="21"/>
  <c r="AM32" i="21"/>
  <c r="AM34" i="21"/>
  <c r="AS34" i="21"/>
  <c r="AL34" i="21" s="1"/>
  <c r="BP40" i="21"/>
  <c r="BF38" i="21"/>
  <c r="T24" i="21"/>
  <c r="P24" i="21" s="1"/>
  <c r="CH24" i="21" s="1"/>
  <c r="O24" i="21"/>
  <c r="CB42" i="21"/>
  <c r="BV42" i="21" s="1"/>
  <c r="BU42" i="21"/>
  <c r="S29" i="21"/>
  <c r="AX35" i="21"/>
  <c r="AR35" i="21" s="1"/>
  <c r="AC31" i="21"/>
  <c r="X31" i="21" s="1"/>
  <c r="BR39" i="21"/>
  <c r="BL39" i="21" s="1"/>
  <c r="BB37" i="21"/>
  <c r="AW37" i="21" s="1"/>
  <c r="AC30" i="21"/>
  <c r="W30" i="21" s="1"/>
  <c r="BT44" i="21"/>
  <c r="BJ44" i="21"/>
  <c r="BO44" i="21" s="1"/>
  <c r="AZ44" i="21"/>
  <c r="AP44" i="21"/>
  <c r="AF44" i="21"/>
  <c r="V44" i="21"/>
  <c r="N44" i="21"/>
  <c r="BY44" i="21"/>
  <c r="BE44" i="21"/>
  <c r="AK44" i="21"/>
  <c r="J45" i="21"/>
  <c r="AU44" i="21"/>
  <c r="AA44" i="21"/>
  <c r="Q44" i="21"/>
  <c r="F28" i="21"/>
  <c r="I28" i="21"/>
  <c r="R28" i="21"/>
  <c r="R29" i="21"/>
  <c r="I29" i="21"/>
  <c r="F29" i="21"/>
  <c r="H23" i="22" l="1"/>
  <c r="D30" i="22"/>
  <c r="H25" i="22"/>
  <c r="H20" i="22"/>
  <c r="H27" i="22"/>
  <c r="H19" i="22"/>
  <c r="H22" i="22"/>
  <c r="H24" i="22"/>
  <c r="H26" i="22"/>
  <c r="H28" i="22"/>
  <c r="H18" i="22"/>
  <c r="I20" i="22"/>
  <c r="H21" i="22"/>
  <c r="I22" i="22"/>
  <c r="I23" i="22"/>
  <c r="I24" i="22"/>
  <c r="I25" i="22"/>
  <c r="I26" i="22"/>
  <c r="I27" i="22"/>
  <c r="Y30" i="21"/>
  <c r="AN34" i="21"/>
  <c r="AH34" i="21"/>
  <c r="AG34" i="21"/>
  <c r="AI33" i="21"/>
  <c r="E29" i="21"/>
  <c r="T29" i="21"/>
  <c r="O29" i="21" s="1"/>
  <c r="BZ44" i="21"/>
  <c r="CA44" i="21"/>
  <c r="BK39" i="21"/>
  <c r="AQ35" i="21"/>
  <c r="BW42" i="21"/>
  <c r="BP42" i="21" s="1"/>
  <c r="D24" i="21"/>
  <c r="C24" i="21" s="1"/>
  <c r="BR40" i="21"/>
  <c r="BL40" i="21" s="1"/>
  <c r="BK40" i="21"/>
  <c r="AN32" i="21"/>
  <c r="AH32" i="21"/>
  <c r="AG32" i="21"/>
  <c r="Y27" i="21"/>
  <c r="R27" i="21"/>
  <c r="X30" i="21"/>
  <c r="W31" i="21"/>
  <c r="AV37" i="21"/>
  <c r="T28" i="21"/>
  <c r="P28" i="21" s="1"/>
  <c r="CH28" i="21" s="1"/>
  <c r="O28" i="21"/>
  <c r="J46" i="21"/>
  <c r="BO45" i="21"/>
  <c r="AU45" i="21"/>
  <c r="AA45" i="21"/>
  <c r="BT45" i="21"/>
  <c r="BY45" i="21" s="1"/>
  <c r="BJ45" i="21"/>
  <c r="AZ45" i="21"/>
  <c r="BE45" i="21" s="1"/>
  <c r="AP45" i="21"/>
  <c r="AF45" i="21"/>
  <c r="AK45" i="21" s="1"/>
  <c r="V45" i="21"/>
  <c r="N45" i="21"/>
  <c r="Q45" i="21" s="1"/>
  <c r="E24" i="21"/>
  <c r="H24" i="21" s="1"/>
  <c r="BH38" i="21"/>
  <c r="BB38" i="21" s="1"/>
  <c r="BA38" i="21"/>
  <c r="AH33" i="21"/>
  <c r="AC33" i="21" s="1"/>
  <c r="BK41" i="21"/>
  <c r="BR41" i="21"/>
  <c r="BL41" i="21"/>
  <c r="BV43" i="21"/>
  <c r="CB43" i="21"/>
  <c r="BU43" i="21" s="1"/>
  <c r="AL36" i="21"/>
  <c r="AS36" i="21"/>
  <c r="AM36" i="21"/>
  <c r="I29" i="22" l="1"/>
  <c r="BR42" i="21"/>
  <c r="BZ45" i="21"/>
  <c r="CA45" i="21"/>
  <c r="BW43" i="21"/>
  <c r="BQ43" i="21" s="1"/>
  <c r="BP43" i="21"/>
  <c r="H29" i="21"/>
  <c r="D29" i="21"/>
  <c r="C29" i="21" s="1"/>
  <c r="P29" i="21"/>
  <c r="CH29" i="21" s="1"/>
  <c r="AN36" i="21"/>
  <c r="AH36" i="21" s="1"/>
  <c r="AG36" i="21"/>
  <c r="BM41" i="21"/>
  <c r="BG41" i="21"/>
  <c r="BF41" i="21"/>
  <c r="AV38" i="21"/>
  <c r="BC38" i="21"/>
  <c r="AW38" i="21"/>
  <c r="BT46" i="21"/>
  <c r="BJ46" i="21"/>
  <c r="BO46" i="21" s="1"/>
  <c r="AZ46" i="21"/>
  <c r="AP46" i="21"/>
  <c r="AF46" i="21"/>
  <c r="V46" i="21"/>
  <c r="AA46" i="21" s="1"/>
  <c r="N46" i="21"/>
  <c r="J47" i="21"/>
  <c r="AU46" i="21"/>
  <c r="Q46" i="21"/>
  <c r="BY46" i="21"/>
  <c r="BE46" i="21"/>
  <c r="AK46" i="21"/>
  <c r="D28" i="21"/>
  <c r="C28" i="21" s="1"/>
  <c r="Y31" i="21"/>
  <c r="R31" i="21"/>
  <c r="T27" i="21"/>
  <c r="I27" i="21"/>
  <c r="F27" i="21"/>
  <c r="BF40" i="21"/>
  <c r="BM40" i="21"/>
  <c r="BG40" i="21"/>
  <c r="AS35" i="21"/>
  <c r="AM35" i="21"/>
  <c r="AL35" i="21"/>
  <c r="M29" i="21"/>
  <c r="L29" i="21"/>
  <c r="AB33" i="21"/>
  <c r="AI34" i="21"/>
  <c r="AB34" i="21" s="1"/>
  <c r="F30" i="21"/>
  <c r="I30" i="21"/>
  <c r="M24" i="21"/>
  <c r="L24" i="21"/>
  <c r="K24" i="21" s="1"/>
  <c r="E28" i="21"/>
  <c r="H28" i="21" s="1"/>
  <c r="AQ37" i="21"/>
  <c r="AX37" i="21"/>
  <c r="AR37" i="21"/>
  <c r="S27" i="21"/>
  <c r="O27" i="21" s="1"/>
  <c r="AC32" i="21"/>
  <c r="AI32" i="21"/>
  <c r="AB32" i="21" s="1"/>
  <c r="BQ42" i="21"/>
  <c r="BK42" i="21" s="1"/>
  <c r="BM39" i="21"/>
  <c r="BG39" i="21"/>
  <c r="BF39" i="21"/>
  <c r="CB44" i="21"/>
  <c r="BV44" i="21" s="1"/>
  <c r="BU44" i="21"/>
  <c r="S30" i="21"/>
  <c r="R30" i="21"/>
  <c r="AD32" i="21" l="1"/>
  <c r="X32" i="21"/>
  <c r="W32" i="21"/>
  <c r="D27" i="21"/>
  <c r="C27" i="21" s="1"/>
  <c r="BM42" i="21"/>
  <c r="AD34" i="21"/>
  <c r="T30" i="21"/>
  <c r="E30" i="21"/>
  <c r="BW44" i="21"/>
  <c r="BQ44" i="21" s="1"/>
  <c r="AS37" i="21"/>
  <c r="AM37" i="21"/>
  <c r="AL37" i="21"/>
  <c r="W33" i="21"/>
  <c r="AD33" i="21"/>
  <c r="X33" i="21"/>
  <c r="BH40" i="21"/>
  <c r="BB40" i="21"/>
  <c r="BA40" i="21"/>
  <c r="P27" i="21"/>
  <c r="CH27" i="21" s="1"/>
  <c r="E27" i="21"/>
  <c r="T31" i="21"/>
  <c r="I31" i="21"/>
  <c r="F31" i="21"/>
  <c r="J48" i="21"/>
  <c r="Q47" i="21"/>
  <c r="N47" i="21"/>
  <c r="BT47" i="21"/>
  <c r="BY47" i="21" s="1"/>
  <c r="BJ47" i="21"/>
  <c r="BO47" i="21" s="1"/>
  <c r="AZ47" i="21"/>
  <c r="BE47" i="21" s="1"/>
  <c r="AP47" i="21"/>
  <c r="AU47" i="21" s="1"/>
  <c r="AF47" i="21"/>
  <c r="AK47" i="21" s="1"/>
  <c r="V47" i="21"/>
  <c r="AA47" i="21" s="1"/>
  <c r="AX38" i="21"/>
  <c r="AR38" i="21" s="1"/>
  <c r="AQ38" i="21"/>
  <c r="AC36" i="21"/>
  <c r="AI36" i="21"/>
  <c r="AB36" i="21" s="1"/>
  <c r="BR43" i="21"/>
  <c r="BL43" i="21" s="1"/>
  <c r="CB45" i="21"/>
  <c r="BU45" i="21" s="1"/>
  <c r="BL42" i="21"/>
  <c r="BG42" i="21" s="1"/>
  <c r="BB39" i="21"/>
  <c r="BH39" i="21"/>
  <c r="BA39" i="21" s="1"/>
  <c r="M28" i="21"/>
  <c r="L28" i="21"/>
  <c r="AC34" i="21"/>
  <c r="W34" i="21" s="1"/>
  <c r="K29" i="21"/>
  <c r="AN35" i="21"/>
  <c r="AH35" i="21" s="1"/>
  <c r="S31" i="21"/>
  <c r="E31" i="21" s="1"/>
  <c r="CA46" i="21"/>
  <c r="BZ46" i="21"/>
  <c r="BA41" i="21"/>
  <c r="BH41" i="21"/>
  <c r="BB41" i="21"/>
  <c r="Y34" i="21" l="1"/>
  <c r="BW45" i="21"/>
  <c r="AD36" i="21"/>
  <c r="X36" i="21" s="1"/>
  <c r="W36" i="21"/>
  <c r="M31" i="21"/>
  <c r="L31" i="21"/>
  <c r="K31" i="21" s="1"/>
  <c r="BC39" i="21"/>
  <c r="AW39" i="21"/>
  <c r="AV39" i="21"/>
  <c r="BZ47" i="21"/>
  <c r="CA47" i="21"/>
  <c r="BC41" i="21"/>
  <c r="AW41" i="21"/>
  <c r="AV41" i="21"/>
  <c r="AG35" i="21"/>
  <c r="BK43" i="21"/>
  <c r="AS38" i="21"/>
  <c r="AL38" i="21" s="1"/>
  <c r="O31" i="21"/>
  <c r="Y33" i="21"/>
  <c r="S33" i="21"/>
  <c r="R33" i="21"/>
  <c r="BP44" i="21"/>
  <c r="M30" i="21"/>
  <c r="L30" i="21"/>
  <c r="K30" i="21" s="1"/>
  <c r="X34" i="21"/>
  <c r="BF42" i="21"/>
  <c r="CB46" i="21"/>
  <c r="BV46" i="21" s="1"/>
  <c r="BU46" i="21"/>
  <c r="K28" i="21"/>
  <c r="BV45" i="21"/>
  <c r="BQ45" i="21" s="1"/>
  <c r="BT48" i="21"/>
  <c r="BJ48" i="21"/>
  <c r="AZ48" i="21"/>
  <c r="AP48" i="21"/>
  <c r="AU48" i="21" s="1"/>
  <c r="AF48" i="21"/>
  <c r="V48" i="21"/>
  <c r="N48" i="21"/>
  <c r="BY48" i="21"/>
  <c r="BE48" i="21"/>
  <c r="AK48" i="21"/>
  <c r="J49" i="21"/>
  <c r="BO48" i="21"/>
  <c r="AA48" i="21"/>
  <c r="Q48" i="21"/>
  <c r="P31" i="21"/>
  <c r="CH31" i="21" s="1"/>
  <c r="M27" i="21"/>
  <c r="L27" i="21"/>
  <c r="K27" i="21" s="1"/>
  <c r="AW40" i="21"/>
  <c r="BC40" i="21"/>
  <c r="AV40" i="21" s="1"/>
  <c r="AG37" i="21"/>
  <c r="AN37" i="21"/>
  <c r="AH37" i="21"/>
  <c r="O30" i="21"/>
  <c r="H27" i="21"/>
  <c r="S32" i="21"/>
  <c r="Y32" i="21"/>
  <c r="AX40" i="21" l="1"/>
  <c r="AR40" i="21"/>
  <c r="AQ40" i="21"/>
  <c r="AN38" i="21"/>
  <c r="F32" i="21"/>
  <c r="I32" i="21"/>
  <c r="R32" i="21"/>
  <c r="H30" i="21"/>
  <c r="D30" i="21"/>
  <c r="C30" i="21" s="1"/>
  <c r="J50" i="21"/>
  <c r="BY49" i="21"/>
  <c r="BE49" i="21"/>
  <c r="AK49" i="21"/>
  <c r="Q49" i="21"/>
  <c r="BT49" i="21"/>
  <c r="BJ49" i="21"/>
  <c r="BO49" i="21" s="1"/>
  <c r="AZ49" i="21"/>
  <c r="AP49" i="21"/>
  <c r="AU49" i="21" s="1"/>
  <c r="AF49" i="21"/>
  <c r="V49" i="21"/>
  <c r="AA49" i="21" s="1"/>
  <c r="N49" i="21"/>
  <c r="E33" i="21"/>
  <c r="M33" i="21" s="1"/>
  <c r="T33" i="21"/>
  <c r="O33" i="21" s="1"/>
  <c r="I33" i="21"/>
  <c r="L33" i="21"/>
  <c r="K33" i="21" s="1"/>
  <c r="F33" i="21"/>
  <c r="D31" i="21"/>
  <c r="C31" i="21" s="1"/>
  <c r="H31" i="21"/>
  <c r="AM38" i="21"/>
  <c r="AH38" i="21" s="1"/>
  <c r="BM43" i="21"/>
  <c r="BG43" i="21"/>
  <c r="BF43" i="21"/>
  <c r="AQ41" i="21"/>
  <c r="AX41" i="21"/>
  <c r="AR41" i="21"/>
  <c r="AR39" i="21"/>
  <c r="AX39" i="21"/>
  <c r="AQ39" i="21" s="1"/>
  <c r="BP45" i="21"/>
  <c r="F34" i="21"/>
  <c r="I34" i="21"/>
  <c r="AI37" i="21"/>
  <c r="AC37" i="21" s="1"/>
  <c r="AB37" i="21"/>
  <c r="BZ48" i="21"/>
  <c r="CA48" i="21"/>
  <c r="BW46" i="21"/>
  <c r="BP46" i="21" s="1"/>
  <c r="BH42" i="21"/>
  <c r="BB42" i="21" s="1"/>
  <c r="BA42" i="21"/>
  <c r="BR44" i="21"/>
  <c r="BL44" i="21"/>
  <c r="BK44" i="21"/>
  <c r="AI35" i="21"/>
  <c r="AC35" i="21" s="1"/>
  <c r="AB35" i="21"/>
  <c r="P30" i="21"/>
  <c r="CH30" i="21" s="1"/>
  <c r="CB47" i="21"/>
  <c r="BU47" i="21" s="1"/>
  <c r="S36" i="21"/>
  <c r="Y36" i="21"/>
  <c r="S34" i="21"/>
  <c r="R34" i="21"/>
  <c r="BW47" i="21" l="1"/>
  <c r="BR46" i="21"/>
  <c r="AS39" i="21"/>
  <c r="AM39" i="21"/>
  <c r="AL39" i="21"/>
  <c r="H33" i="21"/>
  <c r="D33" i="21"/>
  <c r="C33" i="21" s="1"/>
  <c r="P33" i="21"/>
  <c r="CH33" i="21" s="1"/>
  <c r="T34" i="21"/>
  <c r="E34" i="21"/>
  <c r="O34" i="21"/>
  <c r="F36" i="21"/>
  <c r="I36" i="21"/>
  <c r="R36" i="21"/>
  <c r="BV47" i="21"/>
  <c r="BP47" i="21" s="1"/>
  <c r="BF44" i="21"/>
  <c r="BM44" i="21"/>
  <c r="BG44" i="21"/>
  <c r="BQ46" i="21"/>
  <c r="BL46" i="21" s="1"/>
  <c r="CB48" i="21"/>
  <c r="BV48" i="21" s="1"/>
  <c r="BU48" i="21"/>
  <c r="BB43" i="21"/>
  <c r="BH43" i="21"/>
  <c r="BA43" i="21" s="1"/>
  <c r="BT50" i="21"/>
  <c r="BJ50" i="21"/>
  <c r="AZ50" i="21"/>
  <c r="BE50" i="21" s="1"/>
  <c r="AP50" i="21"/>
  <c r="AF50" i="21"/>
  <c r="V50" i="21"/>
  <c r="N50" i="21"/>
  <c r="Q50" i="21" s="1"/>
  <c r="J51" i="21"/>
  <c r="BO50" i="21"/>
  <c r="AU50" i="21"/>
  <c r="AA50" i="21"/>
  <c r="BY50" i="21"/>
  <c r="AK50" i="21"/>
  <c r="AG38" i="21"/>
  <c r="AD35" i="21"/>
  <c r="X35" i="21" s="1"/>
  <c r="BC42" i="21"/>
  <c r="AV42" i="21" s="1"/>
  <c r="W37" i="21"/>
  <c r="AD37" i="21"/>
  <c r="X37" i="21"/>
  <c r="BR45" i="21"/>
  <c r="BK45" i="21" s="1"/>
  <c r="AS41" i="21"/>
  <c r="AM41" i="21" s="1"/>
  <c r="AL41" i="21"/>
  <c r="BZ49" i="21"/>
  <c r="CA49" i="21"/>
  <c r="T32" i="21"/>
  <c r="P32" i="21"/>
  <c r="CH32" i="21" s="1"/>
  <c r="O32" i="21"/>
  <c r="E32" i="21"/>
  <c r="AS40" i="21"/>
  <c r="AL40" i="21" s="1"/>
  <c r="AN40" i="21" l="1"/>
  <c r="BM45" i="21"/>
  <c r="AX42" i="21"/>
  <c r="BC43" i="21"/>
  <c r="AW43" i="21"/>
  <c r="AV43" i="21"/>
  <c r="BR47" i="21"/>
  <c r="AN41" i="21"/>
  <c r="AG41" i="21" s="1"/>
  <c r="Y37" i="21"/>
  <c r="S37" i="21"/>
  <c r="R37" i="21"/>
  <c r="W35" i="21"/>
  <c r="BZ50" i="21"/>
  <c r="CA50" i="21"/>
  <c r="BQ48" i="21"/>
  <c r="BW48" i="21"/>
  <c r="BP48" i="21" s="1"/>
  <c r="BH44" i="21"/>
  <c r="BB44" i="21" s="1"/>
  <c r="BA44" i="21"/>
  <c r="T36" i="21"/>
  <c r="P36" i="21"/>
  <c r="CH36" i="21" s="1"/>
  <c r="O36" i="21"/>
  <c r="E36" i="21"/>
  <c r="H34" i="21"/>
  <c r="D34" i="21"/>
  <c r="C34" i="21" s="1"/>
  <c r="P34" i="21"/>
  <c r="CH34" i="21" s="1"/>
  <c r="BK46" i="21"/>
  <c r="BQ47" i="21"/>
  <c r="BL47" i="21" s="1"/>
  <c r="M32" i="21"/>
  <c r="L32" i="21"/>
  <c r="AM40" i="21"/>
  <c r="AG40" i="21" s="1"/>
  <c r="H32" i="21"/>
  <c r="D32" i="21"/>
  <c r="C32" i="21" s="1"/>
  <c r="CB49" i="21"/>
  <c r="BU49" i="21" s="1"/>
  <c r="BL45" i="21"/>
  <c r="BF45" i="21" s="1"/>
  <c r="AW42" i="21"/>
  <c r="AR42" i="21" s="1"/>
  <c r="AB38" i="21"/>
  <c r="AI38" i="21"/>
  <c r="AC38" i="21"/>
  <c r="J52" i="21"/>
  <c r="Q51" i="21"/>
  <c r="N51" i="21"/>
  <c r="BT51" i="21"/>
  <c r="BY51" i="21" s="1"/>
  <c r="BJ51" i="21"/>
  <c r="BO51" i="21" s="1"/>
  <c r="AZ51" i="21"/>
  <c r="BE51" i="21" s="1"/>
  <c r="AP51" i="21"/>
  <c r="AU51" i="21" s="1"/>
  <c r="AF51" i="21"/>
  <c r="AK51" i="21" s="1"/>
  <c r="V51" i="21"/>
  <c r="AA51" i="21" s="1"/>
  <c r="M34" i="21"/>
  <c r="L34" i="21"/>
  <c r="AN39" i="21"/>
  <c r="AH39" i="21" s="1"/>
  <c r="CA51" i="21" l="1"/>
  <c r="BZ51" i="21"/>
  <c r="BH45" i="21"/>
  <c r="AI40" i="21"/>
  <c r="BR48" i="21"/>
  <c r="BL48" i="21"/>
  <c r="BK48" i="21"/>
  <c r="AI41" i="21"/>
  <c r="BW49" i="21"/>
  <c r="AG39" i="21"/>
  <c r="AD38" i="21"/>
  <c r="X38" i="21"/>
  <c r="W38" i="21"/>
  <c r="BM46" i="21"/>
  <c r="BG46" i="21" s="1"/>
  <c r="M36" i="21"/>
  <c r="L36" i="21"/>
  <c r="K36" i="21" s="1"/>
  <c r="AW44" i="21"/>
  <c r="BC44" i="21"/>
  <c r="AV44" i="21" s="1"/>
  <c r="Y35" i="21"/>
  <c r="R35" i="21"/>
  <c r="BK47" i="21"/>
  <c r="AQ42" i="21"/>
  <c r="BG45" i="21"/>
  <c r="BA45" i="21" s="1"/>
  <c r="AH40" i="21"/>
  <c r="AC40" i="21" s="1"/>
  <c r="K34" i="21"/>
  <c r="BT52" i="21"/>
  <c r="BY52" i="21" s="1"/>
  <c r="BJ52" i="21"/>
  <c r="AZ52" i="21"/>
  <c r="AP52" i="21"/>
  <c r="AF52" i="21"/>
  <c r="AK52" i="21" s="1"/>
  <c r="V52" i="21"/>
  <c r="N52" i="21"/>
  <c r="BE52" i="21"/>
  <c r="J53" i="21"/>
  <c r="BO52" i="21"/>
  <c r="AU52" i="21"/>
  <c r="AA52" i="21"/>
  <c r="Q52" i="21"/>
  <c r="BV49" i="21"/>
  <c r="BP49" i="21" s="1"/>
  <c r="K32" i="21"/>
  <c r="H36" i="21"/>
  <c r="D36" i="21"/>
  <c r="C36" i="21" s="1"/>
  <c r="CB50" i="21"/>
  <c r="BV50" i="21"/>
  <c r="BU50" i="21"/>
  <c r="T37" i="21"/>
  <c r="E37" i="21" s="1"/>
  <c r="I37" i="21"/>
  <c r="F37" i="21"/>
  <c r="AH41" i="21"/>
  <c r="AC41" i="21" s="1"/>
  <c r="AX43" i="21"/>
  <c r="AR43" i="21" s="1"/>
  <c r="M37" i="21" l="1"/>
  <c r="L37" i="21"/>
  <c r="K37" i="21" s="1"/>
  <c r="BZ52" i="21"/>
  <c r="CA52" i="21"/>
  <c r="AX44" i="21"/>
  <c r="AR44" i="21"/>
  <c r="AQ44" i="21"/>
  <c r="BR49" i="21"/>
  <c r="BC45" i="21"/>
  <c r="AQ43" i="21"/>
  <c r="O37" i="21"/>
  <c r="J54" i="21"/>
  <c r="BT53" i="21"/>
  <c r="BY53" i="21" s="1"/>
  <c r="BJ53" i="21"/>
  <c r="BO53" i="21" s="1"/>
  <c r="AZ53" i="21"/>
  <c r="BE53" i="21" s="1"/>
  <c r="AP53" i="21"/>
  <c r="AU53" i="21" s="1"/>
  <c r="AF53" i="21"/>
  <c r="AK53" i="21" s="1"/>
  <c r="V53" i="21"/>
  <c r="AA53" i="21" s="1"/>
  <c r="N53" i="21"/>
  <c r="Q53" i="21" s="1"/>
  <c r="AM42" i="21"/>
  <c r="AS42" i="21"/>
  <c r="AL42" i="21" s="1"/>
  <c r="T35" i="21"/>
  <c r="I35" i="21"/>
  <c r="F35" i="21"/>
  <c r="BF46" i="21"/>
  <c r="AI39" i="21"/>
  <c r="AC39" i="21"/>
  <c r="AB39" i="21"/>
  <c r="BQ49" i="21"/>
  <c r="BK49" i="21" s="1"/>
  <c r="AB41" i="21"/>
  <c r="AB40" i="21"/>
  <c r="BV51" i="21"/>
  <c r="CB51" i="21"/>
  <c r="BU51" i="21" s="1"/>
  <c r="P37" i="21"/>
  <c r="CH37" i="21" s="1"/>
  <c r="BW50" i="21"/>
  <c r="BP50" i="21" s="1"/>
  <c r="BM47" i="21"/>
  <c r="BG47" i="21" s="1"/>
  <c r="BF47" i="21"/>
  <c r="S35" i="21"/>
  <c r="E35" i="21" s="1"/>
  <c r="R38" i="21"/>
  <c r="Y38" i="21"/>
  <c r="S38" i="21"/>
  <c r="BM48" i="21"/>
  <c r="BF48" i="21" s="1"/>
  <c r="BB45" i="21"/>
  <c r="AV45" i="21" s="1"/>
  <c r="BH48" i="21" l="1"/>
  <c r="M35" i="21"/>
  <c r="L35" i="21"/>
  <c r="K35" i="21" s="1"/>
  <c r="AX45" i="21"/>
  <c r="BR50" i="21"/>
  <c r="BW51" i="21"/>
  <c r="BQ51" i="21"/>
  <c r="BP51" i="21"/>
  <c r="BM49" i="21"/>
  <c r="AN42" i="21"/>
  <c r="AH42" i="21"/>
  <c r="AG42" i="21"/>
  <c r="BZ53" i="21"/>
  <c r="CA53" i="21"/>
  <c r="T38" i="21"/>
  <c r="E38" i="21"/>
  <c r="M38" i="21" s="1"/>
  <c r="BH47" i="21"/>
  <c r="BA47" i="21" s="1"/>
  <c r="AD40" i="21"/>
  <c r="X40" i="21"/>
  <c r="W40" i="21"/>
  <c r="O35" i="21"/>
  <c r="BT54" i="21"/>
  <c r="BJ54" i="21"/>
  <c r="BO54" i="21" s="1"/>
  <c r="AZ54" i="21"/>
  <c r="AP54" i="21"/>
  <c r="AF54" i="21"/>
  <c r="V54" i="21"/>
  <c r="AA54" i="21" s="1"/>
  <c r="N54" i="21"/>
  <c r="J55" i="21"/>
  <c r="AU54" i="21"/>
  <c r="Q54" i="21"/>
  <c r="BY54" i="21"/>
  <c r="BE54" i="21"/>
  <c r="AK54" i="21"/>
  <c r="AS43" i="21"/>
  <c r="AM43" i="21" s="1"/>
  <c r="AL43" i="21"/>
  <c r="AW45" i="21"/>
  <c r="AQ45" i="21" s="1"/>
  <c r="BL49" i="21"/>
  <c r="BF49" i="21" s="1"/>
  <c r="BG48" i="21"/>
  <c r="BA48" i="21" s="1"/>
  <c r="L38" i="21"/>
  <c r="K38" i="21" s="1"/>
  <c r="F38" i="21"/>
  <c r="I38" i="21"/>
  <c r="BQ50" i="21"/>
  <c r="BK50" i="21" s="1"/>
  <c r="W41" i="21"/>
  <c r="AD41" i="21"/>
  <c r="X41" i="21"/>
  <c r="X39" i="21"/>
  <c r="AD39" i="21"/>
  <c r="W39" i="21" s="1"/>
  <c r="BH46" i="21"/>
  <c r="BB46" i="21" s="1"/>
  <c r="BA46" i="21"/>
  <c r="P35" i="21"/>
  <c r="CH35" i="21" s="1"/>
  <c r="H37" i="21"/>
  <c r="D37" i="21"/>
  <c r="C37" i="21" s="1"/>
  <c r="AL44" i="21"/>
  <c r="AS44" i="21"/>
  <c r="AM44" i="21"/>
  <c r="CB52" i="21"/>
  <c r="BV52" i="21"/>
  <c r="BU52" i="21"/>
  <c r="BM50" i="21" l="1"/>
  <c r="Y39" i="21"/>
  <c r="S39" i="21"/>
  <c r="R39" i="21"/>
  <c r="BH49" i="21"/>
  <c r="BC48" i="21"/>
  <c r="AS45" i="21"/>
  <c r="BC47" i="21"/>
  <c r="BQ52" i="21"/>
  <c r="BW52" i="21"/>
  <c r="BP52" i="21" s="1"/>
  <c r="CA54" i="21"/>
  <c r="BZ54" i="21"/>
  <c r="Y40" i="21"/>
  <c r="S40" i="21" s="1"/>
  <c r="BB47" i="21"/>
  <c r="AW47" i="21" s="1"/>
  <c r="O38" i="21"/>
  <c r="AI42" i="21"/>
  <c r="AB42" i="21" s="1"/>
  <c r="BG49" i="21"/>
  <c r="BA49" i="21" s="1"/>
  <c r="BL51" i="21"/>
  <c r="BR51" i="21"/>
  <c r="BK51" i="21" s="1"/>
  <c r="BL50" i="21"/>
  <c r="BF50" i="21" s="1"/>
  <c r="AR45" i="21"/>
  <c r="AL45" i="21" s="1"/>
  <c r="BB48" i="21"/>
  <c r="AW48" i="21" s="1"/>
  <c r="AN44" i="21"/>
  <c r="AH44" i="21"/>
  <c r="AG44" i="21"/>
  <c r="AV46" i="21"/>
  <c r="BC46" i="21"/>
  <c r="AW46" i="21"/>
  <c r="Y41" i="21"/>
  <c r="S41" i="21"/>
  <c r="R41" i="21"/>
  <c r="AN43" i="21"/>
  <c r="AG43" i="21" s="1"/>
  <c r="BT55" i="21"/>
  <c r="BY55" i="21"/>
  <c r="AU55" i="21"/>
  <c r="AA55" i="21"/>
  <c r="J56" i="21"/>
  <c r="N55" i="21"/>
  <c r="Q55" i="21" s="1"/>
  <c r="BO55" i="21"/>
  <c r="BJ55" i="21"/>
  <c r="AZ55" i="21"/>
  <c r="BE55" i="21" s="1"/>
  <c r="AP55" i="21"/>
  <c r="AF55" i="21"/>
  <c r="AK55" i="21" s="1"/>
  <c r="V55" i="21"/>
  <c r="D35" i="21"/>
  <c r="C35" i="21" s="1"/>
  <c r="H35" i="21"/>
  <c r="CB53" i="21"/>
  <c r="BU53" i="21" s="1"/>
  <c r="AI43" i="21" l="1"/>
  <c r="BH50" i="21"/>
  <c r="AD42" i="21"/>
  <c r="BR52" i="21"/>
  <c r="BL52" i="21" s="1"/>
  <c r="BK52" i="21"/>
  <c r="BW53" i="21"/>
  <c r="AN45" i="21"/>
  <c r="BM51" i="21"/>
  <c r="BG51" i="21"/>
  <c r="BF51" i="21"/>
  <c r="BC49" i="21"/>
  <c r="J57" i="21"/>
  <c r="BY56" i="21"/>
  <c r="BE56" i="21"/>
  <c r="AK56" i="21"/>
  <c r="Q56" i="21"/>
  <c r="BT56" i="21"/>
  <c r="BJ56" i="21"/>
  <c r="BO56" i="21" s="1"/>
  <c r="AZ56" i="21"/>
  <c r="AP56" i="21"/>
  <c r="AU56" i="21" s="1"/>
  <c r="AF56" i="21"/>
  <c r="V56" i="21"/>
  <c r="AA56" i="21" s="1"/>
  <c r="N56" i="21"/>
  <c r="BZ55" i="21"/>
  <c r="CA55" i="21"/>
  <c r="BV53" i="21"/>
  <c r="BP53" i="21" s="1"/>
  <c r="AH43" i="21"/>
  <c r="AB43" i="21" s="1"/>
  <c r="T41" i="21"/>
  <c r="E41" i="21" s="1"/>
  <c r="I41" i="21"/>
  <c r="F41" i="21"/>
  <c r="AC44" i="21"/>
  <c r="AI44" i="21"/>
  <c r="AB44" i="21" s="1"/>
  <c r="AC42" i="21"/>
  <c r="W42" i="21" s="1"/>
  <c r="CB54" i="21"/>
  <c r="BV54" i="21"/>
  <c r="BU54" i="21"/>
  <c r="AV47" i="21"/>
  <c r="AM45" i="21"/>
  <c r="AG45" i="21" s="1"/>
  <c r="AV48" i="21"/>
  <c r="T39" i="21"/>
  <c r="O39" i="21" s="1"/>
  <c r="I39" i="21"/>
  <c r="F39" i="21"/>
  <c r="BG50" i="21"/>
  <c r="BB50" i="21" s="1"/>
  <c r="AX46" i="21"/>
  <c r="AR46" i="21"/>
  <c r="AQ46" i="21"/>
  <c r="H38" i="21"/>
  <c r="D38" i="21"/>
  <c r="C38" i="21" s="1"/>
  <c r="F40" i="21"/>
  <c r="I40" i="21"/>
  <c r="R40" i="21"/>
  <c r="P38" i="21"/>
  <c r="CH38" i="21" s="1"/>
  <c r="BB49" i="21"/>
  <c r="AW49" i="21" s="1"/>
  <c r="AI45" i="21" l="1"/>
  <c r="AD44" i="21"/>
  <c r="X44" i="21" s="1"/>
  <c r="W44" i="21"/>
  <c r="M41" i="21"/>
  <c r="L41" i="21"/>
  <c r="K41" i="21" s="1"/>
  <c r="BR53" i="21"/>
  <c r="D39" i="21"/>
  <c r="C39" i="21" s="1"/>
  <c r="Y42" i="21"/>
  <c r="AD43" i="21"/>
  <c r="E39" i="21"/>
  <c r="AX48" i="21"/>
  <c r="AR48" i="21"/>
  <c r="AQ48" i="21"/>
  <c r="AX47" i="21"/>
  <c r="AR47" i="21" s="1"/>
  <c r="O41" i="21"/>
  <c r="CB55" i="21"/>
  <c r="BV55" i="21" s="1"/>
  <c r="BU55" i="21"/>
  <c r="CA56" i="21"/>
  <c r="BZ56" i="21"/>
  <c r="AV49" i="21"/>
  <c r="AH45" i="21"/>
  <c r="AB45" i="21" s="1"/>
  <c r="BQ53" i="21"/>
  <c r="BK53" i="21" s="1"/>
  <c r="BF52" i="21"/>
  <c r="BM52" i="21"/>
  <c r="BG52" i="21"/>
  <c r="X42" i="21"/>
  <c r="R42" i="21" s="1"/>
  <c r="BA50" i="21"/>
  <c r="AC43" i="21"/>
  <c r="W43" i="21" s="1"/>
  <c r="T40" i="21"/>
  <c r="P40" i="21" s="1"/>
  <c r="CH40" i="21" s="1"/>
  <c r="O40" i="21"/>
  <c r="AS46" i="21"/>
  <c r="AM46" i="21" s="1"/>
  <c r="P39" i="21"/>
  <c r="CH39" i="21" s="1"/>
  <c r="BP54" i="21"/>
  <c r="BW54" i="21"/>
  <c r="BQ54" i="21"/>
  <c r="P41" i="21"/>
  <c r="CH41" i="21" s="1"/>
  <c r="BT57" i="21"/>
  <c r="BJ57" i="21"/>
  <c r="AZ57" i="21"/>
  <c r="BE57" i="21" s="1"/>
  <c r="AP57" i="21"/>
  <c r="AF57" i="21"/>
  <c r="V57" i="21"/>
  <c r="N57" i="21"/>
  <c r="Q57" i="21" s="1"/>
  <c r="J58" i="21"/>
  <c r="BO57" i="21"/>
  <c r="AU57" i="21"/>
  <c r="AA57" i="21"/>
  <c r="BY57" i="21"/>
  <c r="AK57" i="21"/>
  <c r="BB51" i="21"/>
  <c r="BH51" i="21"/>
  <c r="BA51" i="21" s="1"/>
  <c r="Y43" i="21" l="1"/>
  <c r="T42" i="21"/>
  <c r="BM53" i="21"/>
  <c r="BC51" i="21"/>
  <c r="AW51" i="21"/>
  <c r="AV51" i="21"/>
  <c r="AD45" i="21"/>
  <c r="CA57" i="21"/>
  <c r="BZ57" i="21"/>
  <c r="BR54" i="21"/>
  <c r="BL54" i="21"/>
  <c r="BK54" i="21"/>
  <c r="AL46" i="21"/>
  <c r="D40" i="21"/>
  <c r="C40" i="21" s="1"/>
  <c r="BC50" i="21"/>
  <c r="AV50" i="21" s="1"/>
  <c r="BH52" i="21"/>
  <c r="BB52" i="21" s="1"/>
  <c r="BA52" i="21"/>
  <c r="CB56" i="21"/>
  <c r="BU56" i="21" s="1"/>
  <c r="BW55" i="21"/>
  <c r="BP55" i="21" s="1"/>
  <c r="AQ47" i="21"/>
  <c r="M39" i="21"/>
  <c r="L39" i="21"/>
  <c r="X43" i="21"/>
  <c r="S43" i="21" s="1"/>
  <c r="S42" i="21"/>
  <c r="Y44" i="21"/>
  <c r="S44" i="21" s="1"/>
  <c r="AC45" i="21"/>
  <c r="W45" i="21" s="1"/>
  <c r="J59" i="21"/>
  <c r="N58" i="21"/>
  <c r="Q58" i="21" s="1"/>
  <c r="BT58" i="21"/>
  <c r="BY58" i="21" s="1"/>
  <c r="BJ58" i="21"/>
  <c r="BO58" i="21" s="1"/>
  <c r="AZ58" i="21"/>
  <c r="BE58" i="21" s="1"/>
  <c r="AP58" i="21"/>
  <c r="AU58" i="21" s="1"/>
  <c r="AF58" i="21"/>
  <c r="AK58" i="21" s="1"/>
  <c r="V58" i="21"/>
  <c r="AA58" i="21" s="1"/>
  <c r="E40" i="21"/>
  <c r="AQ49" i="21"/>
  <c r="AX49" i="21"/>
  <c r="AR49" i="21"/>
  <c r="H41" i="21"/>
  <c r="D41" i="21"/>
  <c r="C41" i="21" s="1"/>
  <c r="AS48" i="21"/>
  <c r="AL48" i="21" s="1"/>
  <c r="F42" i="21"/>
  <c r="I42" i="21"/>
  <c r="H39" i="21"/>
  <c r="BL53" i="21"/>
  <c r="BG53" i="21" s="1"/>
  <c r="Y45" i="21" l="1"/>
  <c r="BW56" i="21"/>
  <c r="AN48" i="21"/>
  <c r="BZ58" i="21"/>
  <c r="CA58" i="21"/>
  <c r="BR55" i="21"/>
  <c r="AX50" i="21"/>
  <c r="AS49" i="21"/>
  <c r="AM49" i="21"/>
  <c r="AL49" i="21"/>
  <c r="M40" i="21"/>
  <c r="L40" i="21"/>
  <c r="K40" i="21" s="1"/>
  <c r="K39" i="21"/>
  <c r="AS47" i="21"/>
  <c r="AM47" i="21"/>
  <c r="AL47" i="21"/>
  <c r="BQ55" i="21"/>
  <c r="BL55" i="21" s="1"/>
  <c r="BV56" i="21"/>
  <c r="BP56" i="21" s="1"/>
  <c r="AW50" i="21"/>
  <c r="AR50" i="21" s="1"/>
  <c r="H40" i="21"/>
  <c r="BM54" i="21"/>
  <c r="BG54" i="21" s="1"/>
  <c r="AR51" i="21"/>
  <c r="AX51" i="21"/>
  <c r="AQ51" i="21" s="1"/>
  <c r="BF53" i="21"/>
  <c r="E42" i="21"/>
  <c r="AM48" i="21"/>
  <c r="AH48" i="21" s="1"/>
  <c r="BT59" i="21"/>
  <c r="BJ59" i="21"/>
  <c r="BO59" i="21" s="1"/>
  <c r="AZ59" i="21"/>
  <c r="AP59" i="21"/>
  <c r="AF59" i="21"/>
  <c r="V59" i="21"/>
  <c r="AA59" i="21" s="1"/>
  <c r="N59" i="21"/>
  <c r="BY59" i="21"/>
  <c r="BE59" i="21"/>
  <c r="AK59" i="21"/>
  <c r="AU59" i="21"/>
  <c r="Q59" i="21"/>
  <c r="J60" i="21"/>
  <c r="F44" i="21"/>
  <c r="I44" i="21"/>
  <c r="R44" i="21"/>
  <c r="AW52" i="21"/>
  <c r="BC52" i="21"/>
  <c r="AV52" i="21" s="1"/>
  <c r="AN46" i="21"/>
  <c r="AH46" i="21" s="1"/>
  <c r="AG46" i="21"/>
  <c r="CB57" i="21"/>
  <c r="BV57" i="21"/>
  <c r="BU57" i="21"/>
  <c r="X45" i="21"/>
  <c r="O42" i="21"/>
  <c r="P42" i="21" s="1"/>
  <c r="CH42" i="21" s="1"/>
  <c r="R43" i="21"/>
  <c r="I43" i="21"/>
  <c r="F43" i="21"/>
  <c r="AX52" i="21" l="1"/>
  <c r="AR52" i="21"/>
  <c r="AQ52" i="21"/>
  <c r="BR56" i="21"/>
  <c r="AS51" i="21"/>
  <c r="AM51" i="21"/>
  <c r="AL51" i="21"/>
  <c r="O43" i="21"/>
  <c r="P43" i="21"/>
  <c r="CH43" i="21" s="1"/>
  <c r="T43" i="21"/>
  <c r="E43" i="21" s="1"/>
  <c r="AI46" i="21"/>
  <c r="AB46" i="21" s="1"/>
  <c r="BZ59" i="21"/>
  <c r="CA59" i="21"/>
  <c r="BA53" i="21"/>
  <c r="BH53" i="21"/>
  <c r="BB53" i="21"/>
  <c r="BF54" i="21"/>
  <c r="AQ50" i="21"/>
  <c r="BK55" i="21"/>
  <c r="AG48" i="21"/>
  <c r="BQ56" i="21"/>
  <c r="BK56" i="21" s="1"/>
  <c r="S45" i="21"/>
  <c r="H42" i="21"/>
  <c r="D42" i="21"/>
  <c r="C42" i="21" s="1"/>
  <c r="BW57" i="21"/>
  <c r="BP57" i="21" s="1"/>
  <c r="T44" i="21"/>
  <c r="P44" i="21" s="1"/>
  <c r="CH44" i="21" s="1"/>
  <c r="O44" i="21"/>
  <c r="J61" i="21"/>
  <c r="BO60" i="21"/>
  <c r="AU60" i="21"/>
  <c r="AA60" i="21"/>
  <c r="BT60" i="21"/>
  <c r="BY60" i="21" s="1"/>
  <c r="BJ60" i="21"/>
  <c r="AZ60" i="21"/>
  <c r="BE60" i="21" s="1"/>
  <c r="AP60" i="21"/>
  <c r="AF60" i="21"/>
  <c r="AK60" i="21" s="1"/>
  <c r="V60" i="21"/>
  <c r="N60" i="21"/>
  <c r="Q60" i="21" s="1"/>
  <c r="M42" i="21"/>
  <c r="L42" i="21"/>
  <c r="K42" i="21" s="1"/>
  <c r="AH47" i="21"/>
  <c r="AN47" i="21"/>
  <c r="AG47" i="21" s="1"/>
  <c r="AG49" i="21"/>
  <c r="AN49" i="21"/>
  <c r="AH49" i="21"/>
  <c r="BV58" i="21"/>
  <c r="CB58" i="21"/>
  <c r="BU58" i="21" s="1"/>
  <c r="R45" i="21"/>
  <c r="I45" i="21"/>
  <c r="F45" i="21"/>
  <c r="AI47" i="21" l="1"/>
  <c r="AC47" i="21"/>
  <c r="AB47" i="21"/>
  <c r="BZ60" i="21"/>
  <c r="CA60" i="21"/>
  <c r="L43" i="21"/>
  <c r="K43" i="21" s="1"/>
  <c r="M43" i="21"/>
  <c r="BW58" i="21"/>
  <c r="BQ58" i="21" s="1"/>
  <c r="BP58" i="21"/>
  <c r="BR57" i="21"/>
  <c r="BM56" i="21"/>
  <c r="AD46" i="21"/>
  <c r="T45" i="21"/>
  <c r="E45" i="21" s="1"/>
  <c r="AI49" i="21"/>
  <c r="AC49" i="21" s="1"/>
  <c r="AB49" i="21"/>
  <c r="BT61" i="21"/>
  <c r="BJ61" i="21"/>
  <c r="BO61" i="21" s="1"/>
  <c r="AZ61" i="21"/>
  <c r="AP61" i="21"/>
  <c r="AF61" i="21"/>
  <c r="V61" i="21"/>
  <c r="AA61" i="21" s="1"/>
  <c r="N61" i="21"/>
  <c r="J62" i="21"/>
  <c r="AU61" i="21"/>
  <c r="Q61" i="21"/>
  <c r="BY61" i="21"/>
  <c r="BE61" i="21"/>
  <c r="AK61" i="21"/>
  <c r="D44" i="21"/>
  <c r="C44" i="21" s="1"/>
  <c r="AI48" i="21"/>
  <c r="AC48" i="21" s="1"/>
  <c r="AM50" i="21"/>
  <c r="AS50" i="21"/>
  <c r="AL50" i="21" s="1"/>
  <c r="BC53" i="21"/>
  <c r="AW53" i="21" s="1"/>
  <c r="AV53" i="21"/>
  <c r="CB59" i="21"/>
  <c r="BV59" i="21"/>
  <c r="BU59" i="21"/>
  <c r="D43" i="21"/>
  <c r="C43" i="21" s="1"/>
  <c r="H43" i="21"/>
  <c r="BL56" i="21"/>
  <c r="BG56" i="21" s="1"/>
  <c r="E44" i="21"/>
  <c r="H44" i="21" s="1"/>
  <c r="BQ57" i="21"/>
  <c r="BK57" i="21" s="1"/>
  <c r="BM55" i="21"/>
  <c r="BG55" i="21"/>
  <c r="BF55" i="21"/>
  <c r="BH54" i="21"/>
  <c r="BB54" i="21" s="1"/>
  <c r="BA54" i="21"/>
  <c r="AC46" i="21"/>
  <c r="W46" i="21" s="1"/>
  <c r="AN51" i="21"/>
  <c r="AH51" i="21" s="1"/>
  <c r="AS52" i="21"/>
  <c r="AL52" i="21" s="1"/>
  <c r="AN52" i="21" l="1"/>
  <c r="BM57" i="21"/>
  <c r="AN50" i="21"/>
  <c r="AH50" i="21"/>
  <c r="AG50" i="21"/>
  <c r="Y46" i="21"/>
  <c r="L45" i="21"/>
  <c r="M45" i="21"/>
  <c r="AG51" i="21"/>
  <c r="BC54" i="21"/>
  <c r="AV54" i="21" s="1"/>
  <c r="AQ53" i="21"/>
  <c r="AX53" i="21"/>
  <c r="AR53" i="21"/>
  <c r="AB48" i="21"/>
  <c r="J63" i="21"/>
  <c r="N62" i="21"/>
  <c r="Q62" i="21" s="1"/>
  <c r="BT62" i="21"/>
  <c r="BY62" i="21" s="1"/>
  <c r="BJ62" i="21"/>
  <c r="BO62" i="21" s="1"/>
  <c r="AZ62" i="21"/>
  <c r="BE62" i="21" s="1"/>
  <c r="AP62" i="21"/>
  <c r="AU62" i="21" s="1"/>
  <c r="AF62" i="21"/>
  <c r="AK62" i="21" s="1"/>
  <c r="V62" i="21"/>
  <c r="AA62" i="21" s="1"/>
  <c r="AD49" i="21"/>
  <c r="W49" i="21" s="1"/>
  <c r="O45" i="21"/>
  <c r="X46" i="21"/>
  <c r="BF56" i="21"/>
  <c r="BL57" i="21"/>
  <c r="BG57" i="21" s="1"/>
  <c r="BR58" i="21"/>
  <c r="BK58" i="21" s="1"/>
  <c r="CB60" i="21"/>
  <c r="BU60" i="21" s="1"/>
  <c r="AM52" i="21"/>
  <c r="AG52" i="21" s="1"/>
  <c r="BB55" i="21"/>
  <c r="BH55" i="21"/>
  <c r="BA55" i="21" s="1"/>
  <c r="M44" i="21"/>
  <c r="L44" i="21"/>
  <c r="BW59" i="21"/>
  <c r="BP59" i="21" s="1"/>
  <c r="BZ61" i="21"/>
  <c r="CA61" i="21"/>
  <c r="P45" i="21"/>
  <c r="CH45" i="21" s="1"/>
  <c r="AD47" i="21"/>
  <c r="W47" i="21" s="1"/>
  <c r="BC55" i="21" l="1"/>
  <c r="AW55" i="21"/>
  <c r="AV55" i="21"/>
  <c r="AI52" i="21"/>
  <c r="BM58" i="21"/>
  <c r="AX54" i="21"/>
  <c r="Y47" i="21"/>
  <c r="BR59" i="21"/>
  <c r="BW60" i="21"/>
  <c r="Y49" i="21"/>
  <c r="BZ62" i="21"/>
  <c r="CA62" i="21"/>
  <c r="X47" i="21"/>
  <c r="S47" i="21" s="1"/>
  <c r="CB61" i="21"/>
  <c r="BV61" i="21"/>
  <c r="BU61" i="21"/>
  <c r="BQ59" i="21"/>
  <c r="BL59" i="21" s="1"/>
  <c r="K44" i="21"/>
  <c r="BV60" i="21"/>
  <c r="BP60" i="21" s="1"/>
  <c r="BL58" i="21"/>
  <c r="BF58" i="21" s="1"/>
  <c r="X49" i="21"/>
  <c r="AD48" i="21"/>
  <c r="X48" i="21" s="1"/>
  <c r="W48" i="21"/>
  <c r="AW54" i="21"/>
  <c r="AR54" i="21" s="1"/>
  <c r="S46" i="21"/>
  <c r="R46" i="21"/>
  <c r="BF57" i="21"/>
  <c r="AH52" i="21"/>
  <c r="AC52" i="21" s="1"/>
  <c r="BA56" i="21"/>
  <c r="BH56" i="21"/>
  <c r="BB56" i="21"/>
  <c r="H45" i="21"/>
  <c r="D45" i="21"/>
  <c r="C45" i="21" s="1"/>
  <c r="BT63" i="21"/>
  <c r="BJ63" i="21"/>
  <c r="BO63" i="21" s="1"/>
  <c r="AZ63" i="21"/>
  <c r="AP63" i="21"/>
  <c r="AF63" i="21"/>
  <c r="V63" i="21"/>
  <c r="AA63" i="21" s="1"/>
  <c r="N63" i="21"/>
  <c r="J64" i="21"/>
  <c r="AU63" i="21"/>
  <c r="Q63" i="21"/>
  <c r="BY63" i="21"/>
  <c r="BE63" i="21"/>
  <c r="AK63" i="21"/>
  <c r="AS53" i="21"/>
  <c r="AM53" i="21" s="1"/>
  <c r="AL53" i="21"/>
  <c r="AI51" i="21"/>
  <c r="AC51" i="21"/>
  <c r="AB51" i="21"/>
  <c r="K45" i="21"/>
  <c r="F46" i="21"/>
  <c r="I46" i="21"/>
  <c r="AB50" i="21"/>
  <c r="AI50" i="21"/>
  <c r="AC50" i="21"/>
  <c r="BH58" i="21" l="1"/>
  <c r="BR60" i="21"/>
  <c r="AD51" i="21"/>
  <c r="X51" i="21" s="1"/>
  <c r="BZ63" i="21"/>
  <c r="CA63" i="21"/>
  <c r="T46" i="21"/>
  <c r="E46" i="21"/>
  <c r="O46" i="21"/>
  <c r="BP61" i="21"/>
  <c r="BW61" i="21"/>
  <c r="BQ61" i="21"/>
  <c r="R49" i="21"/>
  <c r="I49" i="21"/>
  <c r="F49" i="21"/>
  <c r="BQ60" i="21"/>
  <c r="BK60" i="21" s="1"/>
  <c r="BK59" i="21"/>
  <c r="AQ54" i="21"/>
  <c r="BG58" i="21"/>
  <c r="BB58" i="21" s="1"/>
  <c r="AB52" i="21"/>
  <c r="AD50" i="21"/>
  <c r="X50" i="21" s="1"/>
  <c r="W50" i="21"/>
  <c r="AN53" i="21"/>
  <c r="AG53" i="21" s="1"/>
  <c r="J65" i="21"/>
  <c r="N64" i="21"/>
  <c r="Q64" i="21" s="1"/>
  <c r="BT64" i="21"/>
  <c r="BY64" i="21" s="1"/>
  <c r="BJ64" i="21"/>
  <c r="BO64" i="21" s="1"/>
  <c r="AZ64" i="21"/>
  <c r="BE64" i="21" s="1"/>
  <c r="AP64" i="21"/>
  <c r="AU64" i="21" s="1"/>
  <c r="AF64" i="21"/>
  <c r="AK64" i="21" s="1"/>
  <c r="V64" i="21"/>
  <c r="AA64" i="21" s="1"/>
  <c r="BC56" i="21"/>
  <c r="AW56" i="21"/>
  <c r="AV56" i="21"/>
  <c r="BH57" i="21"/>
  <c r="BB57" i="21" s="1"/>
  <c r="BA57" i="21"/>
  <c r="S48" i="21"/>
  <c r="Y48" i="21"/>
  <c r="BV62" i="21"/>
  <c r="CB62" i="21"/>
  <c r="BU62" i="21" s="1"/>
  <c r="S49" i="21"/>
  <c r="R47" i="21"/>
  <c r="I47" i="21"/>
  <c r="F47" i="21"/>
  <c r="AR55" i="21"/>
  <c r="AX55" i="21"/>
  <c r="AQ55" i="21" s="1"/>
  <c r="AI53" i="21" l="1"/>
  <c r="AS55" i="21"/>
  <c r="AM55" i="21" s="1"/>
  <c r="AL55" i="21"/>
  <c r="BW62" i="21"/>
  <c r="BQ62" i="21"/>
  <c r="BP62" i="21"/>
  <c r="BZ64" i="21"/>
  <c r="CA64" i="21"/>
  <c r="BM60" i="21"/>
  <c r="AV57" i="21"/>
  <c r="BC57" i="21"/>
  <c r="AW57" i="21"/>
  <c r="BT65" i="21"/>
  <c r="BJ65" i="21"/>
  <c r="BO65" i="21" s="1"/>
  <c r="AZ65" i="21"/>
  <c r="AP65" i="21"/>
  <c r="AF65" i="21"/>
  <c r="V65" i="21"/>
  <c r="AA65" i="21" s="1"/>
  <c r="N65" i="21"/>
  <c r="BY65" i="21"/>
  <c r="BE65" i="21"/>
  <c r="AK65" i="21"/>
  <c r="AU65" i="21"/>
  <c r="Q65" i="21"/>
  <c r="J66" i="21"/>
  <c r="R50" i="21"/>
  <c r="Y50" i="21"/>
  <c r="S50" i="21"/>
  <c r="BM59" i="21"/>
  <c r="BF59" i="21" s="1"/>
  <c r="BR61" i="21"/>
  <c r="BL61" i="21" s="1"/>
  <c r="BK61" i="21"/>
  <c r="H46" i="21"/>
  <c r="D46" i="21"/>
  <c r="C46" i="21" s="1"/>
  <c r="P46" i="21"/>
  <c r="CH46" i="21" s="1"/>
  <c r="W51" i="21"/>
  <c r="BA58" i="21"/>
  <c r="T47" i="21"/>
  <c r="O47" i="21" s="1"/>
  <c r="F48" i="21"/>
  <c r="I48" i="21"/>
  <c r="R48" i="21"/>
  <c r="AQ56" i="21"/>
  <c r="AX56" i="21"/>
  <c r="AR56" i="21"/>
  <c r="AH53" i="21"/>
  <c r="AB53" i="21" s="1"/>
  <c r="AD52" i="21"/>
  <c r="X52" i="21" s="1"/>
  <c r="W52" i="21"/>
  <c r="AM54" i="21"/>
  <c r="AS54" i="21"/>
  <c r="AL54" i="21" s="1"/>
  <c r="T49" i="21"/>
  <c r="O49" i="21" s="1"/>
  <c r="M46" i="21"/>
  <c r="L46" i="21"/>
  <c r="CB63" i="21"/>
  <c r="BV63" i="21" s="1"/>
  <c r="BU63" i="21"/>
  <c r="BL60" i="21"/>
  <c r="BF60" i="21" s="1"/>
  <c r="BH60" i="21" l="1"/>
  <c r="AN54" i="21"/>
  <c r="AH54" i="21" s="1"/>
  <c r="AG54" i="21"/>
  <c r="AD53" i="21"/>
  <c r="D49" i="21"/>
  <c r="C49" i="21" s="1"/>
  <c r="D47" i="21"/>
  <c r="C47" i="21" s="1"/>
  <c r="BH59" i="21"/>
  <c r="K46" i="21"/>
  <c r="P49" i="21"/>
  <c r="CH49" i="21" s="1"/>
  <c r="E49" i="21"/>
  <c r="T48" i="21"/>
  <c r="P48" i="21" s="1"/>
  <c r="CH48" i="21" s="1"/>
  <c r="O48" i="21"/>
  <c r="P47" i="21"/>
  <c r="CH47" i="21" s="1"/>
  <c r="E47" i="21"/>
  <c r="BC58" i="21"/>
  <c r="AW58" i="21" s="1"/>
  <c r="AV58" i="21"/>
  <c r="BG59" i="21"/>
  <c r="BA59" i="21" s="1"/>
  <c r="F50" i="21"/>
  <c r="I50" i="21"/>
  <c r="BT66" i="21"/>
  <c r="BJ66" i="21"/>
  <c r="BO66" i="21" s="1"/>
  <c r="AZ66" i="21"/>
  <c r="J67" i="21"/>
  <c r="AP66" i="21"/>
  <c r="AU66" i="21" s="1"/>
  <c r="AF66" i="21"/>
  <c r="AK66" i="21" s="1"/>
  <c r="V66" i="21"/>
  <c r="AA66" i="21" s="1"/>
  <c r="BY66" i="21"/>
  <c r="BE66" i="21"/>
  <c r="N66" i="21"/>
  <c r="Q66" i="21" s="1"/>
  <c r="BG60" i="21"/>
  <c r="BA60" i="21" s="1"/>
  <c r="BL62" i="21"/>
  <c r="BR62" i="21"/>
  <c r="BK62" i="21" s="1"/>
  <c r="AC53" i="21"/>
  <c r="W53" i="21" s="1"/>
  <c r="BW63" i="21"/>
  <c r="BP63" i="21" s="1"/>
  <c r="Y52" i="21"/>
  <c r="S52" i="21" s="1"/>
  <c r="AS56" i="21"/>
  <c r="AM56" i="21"/>
  <c r="AL56" i="21"/>
  <c r="Y51" i="21"/>
  <c r="S51" i="21" s="1"/>
  <c r="R51" i="21"/>
  <c r="BG61" i="21"/>
  <c r="BM61" i="21"/>
  <c r="BF61" i="21" s="1"/>
  <c r="T50" i="21"/>
  <c r="E50" i="21"/>
  <c r="M50" i="21" s="1"/>
  <c r="CA65" i="21"/>
  <c r="BZ65" i="21"/>
  <c r="AX57" i="21"/>
  <c r="AR57" i="21" s="1"/>
  <c r="AQ57" i="21"/>
  <c r="BV64" i="21"/>
  <c r="CB64" i="21"/>
  <c r="BU64" i="21" s="1"/>
  <c r="AN55" i="21"/>
  <c r="AH55" i="21" s="1"/>
  <c r="BW64" i="21" l="1"/>
  <c r="BQ64" i="21" s="1"/>
  <c r="BP64" i="21"/>
  <c r="BH61" i="21"/>
  <c r="BB61" i="21"/>
  <c r="BA61" i="21"/>
  <c r="BR63" i="21"/>
  <c r="BM62" i="21"/>
  <c r="BG62" i="21"/>
  <c r="BF62" i="21"/>
  <c r="BC60" i="21"/>
  <c r="Y53" i="21"/>
  <c r="BC59" i="21"/>
  <c r="AG55" i="21"/>
  <c r="AM57" i="21"/>
  <c r="AS57" i="21"/>
  <c r="AL57" i="21" s="1"/>
  <c r="CB65" i="21"/>
  <c r="BV65" i="21" s="1"/>
  <c r="BU65" i="21"/>
  <c r="O50" i="21"/>
  <c r="AG56" i="21"/>
  <c r="AN56" i="21"/>
  <c r="AH56" i="21"/>
  <c r="BQ63" i="21"/>
  <c r="BK63" i="21" s="1"/>
  <c r="BZ66" i="21"/>
  <c r="CA66" i="21"/>
  <c r="L47" i="21"/>
  <c r="K47" i="21" s="1"/>
  <c r="M47" i="21"/>
  <c r="E48" i="21"/>
  <c r="M49" i="21"/>
  <c r="L49" i="21"/>
  <c r="K49" i="21" s="1"/>
  <c r="BB59" i="21"/>
  <c r="AW59" i="21" s="1"/>
  <c r="H47" i="21"/>
  <c r="H49" i="21"/>
  <c r="AB54" i="21"/>
  <c r="AI54" i="21"/>
  <c r="AC54" i="21"/>
  <c r="E51" i="21"/>
  <c r="M51" i="21" s="1"/>
  <c r="T51" i="21"/>
  <c r="O51" i="21" s="1"/>
  <c r="I51" i="21"/>
  <c r="L51" i="21"/>
  <c r="K51" i="21" s="1"/>
  <c r="F51" i="21"/>
  <c r="F52" i="21"/>
  <c r="I52" i="21"/>
  <c r="R52" i="21"/>
  <c r="J68" i="21"/>
  <c r="BO67" i="21"/>
  <c r="BT67" i="21"/>
  <c r="BY67" i="21" s="1"/>
  <c r="BJ67" i="21"/>
  <c r="AU67" i="21"/>
  <c r="N67" i="21"/>
  <c r="Q67" i="21" s="1"/>
  <c r="AP67" i="21"/>
  <c r="AZ67" i="21"/>
  <c r="BE67" i="21" s="1"/>
  <c r="AF67" i="21"/>
  <c r="AK67" i="21" s="1"/>
  <c r="V67" i="21"/>
  <c r="AA67" i="21" s="1"/>
  <c r="L50" i="21"/>
  <c r="K50" i="21" s="1"/>
  <c r="AX58" i="21"/>
  <c r="AQ58" i="21" s="1"/>
  <c r="H48" i="21"/>
  <c r="D48" i="21"/>
  <c r="C48" i="21" s="1"/>
  <c r="X53" i="21"/>
  <c r="BB60" i="21"/>
  <c r="AV60" i="21" s="1"/>
  <c r="CA67" i="21" l="1"/>
  <c r="BZ67" i="21"/>
  <c r="BM63" i="21"/>
  <c r="AX60" i="21"/>
  <c r="AS58" i="21"/>
  <c r="D51" i="21"/>
  <c r="C51" i="21" s="1"/>
  <c r="H51" i="21"/>
  <c r="P51" i="21"/>
  <c r="CH51" i="21" s="1"/>
  <c r="AN57" i="21"/>
  <c r="AH57" i="21"/>
  <c r="AG57" i="21"/>
  <c r="AR58" i="21"/>
  <c r="AL58" i="21" s="1"/>
  <c r="T52" i="21"/>
  <c r="P52" i="21" s="1"/>
  <c r="CH52" i="21" s="1"/>
  <c r="O52" i="21"/>
  <c r="H50" i="21"/>
  <c r="D50" i="21"/>
  <c r="C50" i="21" s="1"/>
  <c r="AV59" i="21"/>
  <c r="S53" i="21"/>
  <c r="P50" i="21"/>
  <c r="CH50" i="21" s="1"/>
  <c r="AW60" i="21"/>
  <c r="AQ60" i="21" s="1"/>
  <c r="BH62" i="21"/>
  <c r="BB62" i="21" s="1"/>
  <c r="BL63" i="21"/>
  <c r="BF63" i="21" s="1"/>
  <c r="AV61" i="21"/>
  <c r="BC61" i="21"/>
  <c r="AW61" i="21"/>
  <c r="BT68" i="21"/>
  <c r="BJ68" i="21"/>
  <c r="BO68" i="21" s="1"/>
  <c r="AZ68" i="21"/>
  <c r="AP68" i="21"/>
  <c r="AF68" i="21"/>
  <c r="V68" i="21"/>
  <c r="AA68" i="21" s="1"/>
  <c r="N68" i="21"/>
  <c r="J69" i="21"/>
  <c r="AU68" i="21"/>
  <c r="Q68" i="21"/>
  <c r="BY68" i="21"/>
  <c r="BE68" i="21"/>
  <c r="AK68" i="21"/>
  <c r="AD54" i="21"/>
  <c r="X54" i="21" s="1"/>
  <c r="W54" i="21"/>
  <c r="M48" i="21"/>
  <c r="L48" i="21"/>
  <c r="K48" i="21" s="1"/>
  <c r="CB66" i="21"/>
  <c r="BV66" i="21"/>
  <c r="BU66" i="21"/>
  <c r="AI56" i="21"/>
  <c r="AC56" i="21" s="1"/>
  <c r="AB56" i="21"/>
  <c r="BQ65" i="21"/>
  <c r="BW65" i="21"/>
  <c r="BP65" i="21" s="1"/>
  <c r="AI55" i="21"/>
  <c r="AC55" i="21" s="1"/>
  <c r="AB55" i="21"/>
  <c r="R53" i="21"/>
  <c r="I53" i="21"/>
  <c r="F53" i="21"/>
  <c r="BL64" i="21"/>
  <c r="BR64" i="21"/>
  <c r="BK64" i="21" s="1"/>
  <c r="BM64" i="21" l="1"/>
  <c r="BG64" i="21"/>
  <c r="BF64" i="21"/>
  <c r="BH63" i="21"/>
  <c r="AS60" i="21"/>
  <c r="AN58" i="21"/>
  <c r="BR65" i="21"/>
  <c r="BL65" i="21"/>
  <c r="BK65" i="21"/>
  <c r="X55" i="21"/>
  <c r="AD55" i="21"/>
  <c r="W55" i="21" s="1"/>
  <c r="W56" i="21"/>
  <c r="AD56" i="21"/>
  <c r="X56" i="21"/>
  <c r="Y54" i="21"/>
  <c r="Q69" i="21"/>
  <c r="N69" i="21"/>
  <c r="BT69" i="21"/>
  <c r="BY69" i="21" s="1"/>
  <c r="BJ69" i="21"/>
  <c r="BO69" i="21" s="1"/>
  <c r="AZ69" i="21"/>
  <c r="BE69" i="21" s="1"/>
  <c r="AP69" i="21"/>
  <c r="AU69" i="21" s="1"/>
  <c r="AF69" i="21"/>
  <c r="AK69" i="21" s="1"/>
  <c r="V69" i="21"/>
  <c r="AA69" i="21" s="1"/>
  <c r="AX61" i="21"/>
  <c r="AR61" i="21" s="1"/>
  <c r="AQ61" i="21"/>
  <c r="BA62" i="21"/>
  <c r="AX59" i="21"/>
  <c r="AR59" i="21" s="1"/>
  <c r="AQ59" i="21"/>
  <c r="D52" i="21"/>
  <c r="C52" i="21" s="1"/>
  <c r="AM58" i="21"/>
  <c r="AH58" i="21" s="1"/>
  <c r="AR60" i="21"/>
  <c r="AL60" i="21" s="1"/>
  <c r="BG63" i="21"/>
  <c r="BB63" i="21" s="1"/>
  <c r="BU67" i="21"/>
  <c r="CB67" i="21"/>
  <c r="BV67" i="21"/>
  <c r="E53" i="21"/>
  <c r="T53" i="21"/>
  <c r="O53" i="21" s="1"/>
  <c r="BW66" i="21"/>
  <c r="BP66" i="21" s="1"/>
  <c r="BZ68" i="21"/>
  <c r="CA68" i="21"/>
  <c r="E52" i="21"/>
  <c r="AI57" i="21"/>
  <c r="AB57" i="21" s="1"/>
  <c r="AD57" i="21" l="1"/>
  <c r="BR66" i="21"/>
  <c r="BZ69" i="21"/>
  <c r="CA69" i="21"/>
  <c r="H53" i="21"/>
  <c r="D53" i="21"/>
  <c r="C53" i="21" s="1"/>
  <c r="P53" i="21"/>
  <c r="CH53" i="21" s="1"/>
  <c r="AN60" i="21"/>
  <c r="Y55" i="21"/>
  <c r="S55" i="21" s="1"/>
  <c r="R55" i="21"/>
  <c r="CB68" i="21"/>
  <c r="BV68" i="21"/>
  <c r="BU68" i="21"/>
  <c r="L53" i="21"/>
  <c r="K53" i="21" s="1"/>
  <c r="M53" i="21"/>
  <c r="BW67" i="21"/>
  <c r="BQ67" i="21" s="1"/>
  <c r="BP67" i="21"/>
  <c r="AS59" i="21"/>
  <c r="AL59" i="21" s="1"/>
  <c r="AS61" i="21"/>
  <c r="AL61" i="21" s="1"/>
  <c r="F54" i="21"/>
  <c r="I54" i="21"/>
  <c r="Y56" i="21"/>
  <c r="S56" i="21"/>
  <c r="R56" i="21"/>
  <c r="AG58" i="21"/>
  <c r="AM60" i="21"/>
  <c r="AG60" i="21" s="1"/>
  <c r="BA63" i="21"/>
  <c r="M52" i="21"/>
  <c r="L52" i="21"/>
  <c r="AC57" i="21"/>
  <c r="W57" i="21" s="1"/>
  <c r="BQ66" i="21"/>
  <c r="BL66" i="21" s="1"/>
  <c r="H52" i="21"/>
  <c r="BC62" i="21"/>
  <c r="AW62" i="21"/>
  <c r="AV62" i="21"/>
  <c r="S54" i="21"/>
  <c r="R54" i="21"/>
  <c r="BF65" i="21"/>
  <c r="BM65" i="21"/>
  <c r="BG65" i="21"/>
  <c r="BB64" i="21"/>
  <c r="BH64" i="21"/>
  <c r="BA64" i="21" s="1"/>
  <c r="BC64" i="21" l="1"/>
  <c r="AW64" i="21"/>
  <c r="AV64" i="21"/>
  <c r="Y57" i="21"/>
  <c r="AI60" i="21"/>
  <c r="AN59" i="21"/>
  <c r="AN61" i="21"/>
  <c r="T54" i="21"/>
  <c r="E54" i="21"/>
  <c r="AX62" i="21"/>
  <c r="AR62" i="21" s="1"/>
  <c r="K52" i="21"/>
  <c r="AV63" i="21"/>
  <c r="BC63" i="21"/>
  <c r="AW63" i="21"/>
  <c r="AI58" i="21"/>
  <c r="AC58" i="21"/>
  <c r="AB58" i="21"/>
  <c r="T56" i="21"/>
  <c r="E56" i="21" s="1"/>
  <c r="I56" i="21"/>
  <c r="F56" i="21"/>
  <c r="AM61" i="21"/>
  <c r="AG61" i="21" s="1"/>
  <c r="AM59" i="21"/>
  <c r="AH59" i="21" s="1"/>
  <c r="BW68" i="21"/>
  <c r="BP68" i="21" s="1"/>
  <c r="AH60" i="21"/>
  <c r="AB60" i="21" s="1"/>
  <c r="BK66" i="21"/>
  <c r="X57" i="21"/>
  <c r="BH65" i="21"/>
  <c r="BB65" i="21"/>
  <c r="BA65" i="21"/>
  <c r="BK67" i="21"/>
  <c r="BR67" i="21"/>
  <c r="BL67" i="21"/>
  <c r="E55" i="21"/>
  <c r="M55" i="21" s="1"/>
  <c r="T55" i="21"/>
  <c r="O55" i="21" s="1"/>
  <c r="I55" i="21"/>
  <c r="L55" i="21"/>
  <c r="K55" i="21" s="1"/>
  <c r="F55" i="21"/>
  <c r="CB69" i="21"/>
  <c r="BV69" i="21" s="1"/>
  <c r="D55" i="21" l="1"/>
  <c r="C55" i="21" s="1"/>
  <c r="H55" i="21"/>
  <c r="P55" i="21"/>
  <c r="CH55" i="21" s="1"/>
  <c r="AD60" i="21"/>
  <c r="M56" i="21"/>
  <c r="L56" i="21"/>
  <c r="BR68" i="21"/>
  <c r="AI61" i="21"/>
  <c r="BM67" i="21"/>
  <c r="BG67" i="21"/>
  <c r="BF67" i="21"/>
  <c r="O56" i="21"/>
  <c r="AX63" i="21"/>
  <c r="AR63" i="21" s="1"/>
  <c r="AQ63" i="21"/>
  <c r="AQ62" i="21"/>
  <c r="M54" i="21"/>
  <c r="L54" i="21"/>
  <c r="AH61" i="21"/>
  <c r="AB61" i="21" s="1"/>
  <c r="AG59" i="21"/>
  <c r="AC60" i="21"/>
  <c r="W60" i="21" s="1"/>
  <c r="S57" i="21"/>
  <c r="R57" i="21"/>
  <c r="BU69" i="21"/>
  <c r="BC65" i="21"/>
  <c r="AV65" i="21" s="1"/>
  <c r="BG66" i="21"/>
  <c r="BM66" i="21"/>
  <c r="BF66" i="21" s="1"/>
  <c r="BQ68" i="21"/>
  <c r="BL68" i="21" s="1"/>
  <c r="P56" i="21"/>
  <c r="CH56" i="21" s="1"/>
  <c r="AD58" i="21"/>
  <c r="W58" i="21" s="1"/>
  <c r="O54" i="21"/>
  <c r="F57" i="21"/>
  <c r="I57" i="21"/>
  <c r="AR64" i="21"/>
  <c r="AX64" i="21"/>
  <c r="AQ64" i="21" s="1"/>
  <c r="AS64" i="21" l="1"/>
  <c r="AM64" i="21"/>
  <c r="AL64" i="21"/>
  <c r="BH66" i="21"/>
  <c r="BB66" i="21" s="1"/>
  <c r="BA66" i="21"/>
  <c r="AX65" i="21"/>
  <c r="Y60" i="21"/>
  <c r="AD61" i="21"/>
  <c r="Y58" i="21"/>
  <c r="R58" i="21"/>
  <c r="H54" i="21"/>
  <c r="D54" i="21"/>
  <c r="C54" i="21" s="1"/>
  <c r="X58" i="21"/>
  <c r="AW65" i="21"/>
  <c r="AQ65" i="21" s="1"/>
  <c r="BW69" i="21"/>
  <c r="BQ69" i="21"/>
  <c r="BP69" i="21"/>
  <c r="AI59" i="21"/>
  <c r="AC59" i="21" s="1"/>
  <c r="K54" i="21"/>
  <c r="AS62" i="21"/>
  <c r="AM62" i="21" s="1"/>
  <c r="AL62" i="21"/>
  <c r="H56" i="21"/>
  <c r="D56" i="21"/>
  <c r="C56" i="21" s="1"/>
  <c r="BH67" i="21"/>
  <c r="BA67" i="21"/>
  <c r="BB67" i="21"/>
  <c r="BK68" i="21"/>
  <c r="K56" i="21"/>
  <c r="X60" i="21"/>
  <c r="T57" i="21"/>
  <c r="E57" i="21"/>
  <c r="O57" i="21"/>
  <c r="AM63" i="21"/>
  <c r="AS63" i="21"/>
  <c r="AL63" i="21" s="1"/>
  <c r="AC61" i="21"/>
  <c r="W61" i="21" s="1"/>
  <c r="P54" i="21"/>
  <c r="CH54" i="21" s="1"/>
  <c r="AN63" i="21" l="1"/>
  <c r="AH63" i="21"/>
  <c r="AG63" i="21"/>
  <c r="AS65" i="21"/>
  <c r="Y61" i="21"/>
  <c r="H57" i="21"/>
  <c r="D57" i="21"/>
  <c r="C57" i="21" s="1"/>
  <c r="P57" i="21"/>
  <c r="CH57" i="21" s="1"/>
  <c r="BM68" i="21"/>
  <c r="BG68" i="21" s="1"/>
  <c r="BC67" i="21"/>
  <c r="AW67" i="21"/>
  <c r="AV67" i="21"/>
  <c r="AN62" i="21"/>
  <c r="AH62" i="21" s="1"/>
  <c r="AB59" i="21"/>
  <c r="T58" i="21"/>
  <c r="I58" i="21"/>
  <c r="F58" i="21"/>
  <c r="X61" i="21"/>
  <c r="R60" i="21"/>
  <c r="I60" i="21"/>
  <c r="F60" i="21"/>
  <c r="AR65" i="21"/>
  <c r="AL65" i="21" s="1"/>
  <c r="BC66" i="21"/>
  <c r="AV66" i="21" s="1"/>
  <c r="M57" i="21"/>
  <c r="L57" i="21"/>
  <c r="BR69" i="21"/>
  <c r="BL69" i="21" s="1"/>
  <c r="S58" i="21"/>
  <c r="E58" i="21" s="1"/>
  <c r="S60" i="21"/>
  <c r="AN64" i="21"/>
  <c r="AH64" i="21" s="1"/>
  <c r="AN65" i="21" l="1"/>
  <c r="L58" i="21"/>
  <c r="K58" i="21" s="1"/>
  <c r="M58" i="21"/>
  <c r="AX66" i="21"/>
  <c r="AG64" i="21"/>
  <c r="BK69" i="21"/>
  <c r="E60" i="21"/>
  <c r="T60" i="21"/>
  <c r="O60" i="21" s="1"/>
  <c r="O58" i="21"/>
  <c r="AG62" i="21"/>
  <c r="BF68" i="21"/>
  <c r="F61" i="21"/>
  <c r="I61" i="21"/>
  <c r="AM65" i="21"/>
  <c r="AG65" i="21" s="1"/>
  <c r="K57" i="21"/>
  <c r="AW66" i="21"/>
  <c r="AR66" i="21" s="1"/>
  <c r="P58" i="21"/>
  <c r="CH58" i="21" s="1"/>
  <c r="AD59" i="21"/>
  <c r="X59" i="21"/>
  <c r="W59" i="21"/>
  <c r="AX67" i="21"/>
  <c r="AQ67" i="21" s="1"/>
  <c r="S61" i="21"/>
  <c r="R61" i="21"/>
  <c r="AI63" i="21"/>
  <c r="AB63" i="21" s="1"/>
  <c r="AD63" i="21" l="1"/>
  <c r="AI65" i="21"/>
  <c r="H60" i="21"/>
  <c r="D60" i="21"/>
  <c r="C60" i="21" s="1"/>
  <c r="P60" i="21"/>
  <c r="CH60" i="21" s="1"/>
  <c r="AS67" i="21"/>
  <c r="AC63" i="21"/>
  <c r="W63" i="21" s="1"/>
  <c r="AR67" i="21"/>
  <c r="AM67" i="21" s="1"/>
  <c r="Y59" i="21"/>
  <c r="S59" i="21" s="1"/>
  <c r="AI62" i="21"/>
  <c r="AC62" i="21"/>
  <c r="AB62" i="21"/>
  <c r="M60" i="21"/>
  <c r="L60" i="21"/>
  <c r="BM69" i="21"/>
  <c r="BG69" i="21" s="1"/>
  <c r="BF69" i="21"/>
  <c r="AQ66" i="21"/>
  <c r="AH65" i="21"/>
  <c r="AC65" i="21" s="1"/>
  <c r="T61" i="21"/>
  <c r="E61" i="21"/>
  <c r="O61" i="21"/>
  <c r="BH68" i="21"/>
  <c r="BB68" i="21" s="1"/>
  <c r="BA68" i="21"/>
  <c r="D58" i="21"/>
  <c r="C58" i="21" s="1"/>
  <c r="H58" i="21"/>
  <c r="AI64" i="21"/>
  <c r="AC64" i="21"/>
  <c r="AB64" i="21"/>
  <c r="Y63" i="21" l="1"/>
  <c r="AD64" i="21"/>
  <c r="X64" i="21" s="1"/>
  <c r="L61" i="21"/>
  <c r="M61" i="21"/>
  <c r="AS66" i="21"/>
  <c r="AM66" i="21" s="1"/>
  <c r="AL66" i="21"/>
  <c r="K60" i="21"/>
  <c r="AD62" i="21"/>
  <c r="W62" i="21" s="1"/>
  <c r="AL67" i="21"/>
  <c r="AB65" i="21"/>
  <c r="X63" i="21"/>
  <c r="BC68" i="21"/>
  <c r="AV68" i="21" s="1"/>
  <c r="H61" i="21"/>
  <c r="D61" i="21"/>
  <c r="C61" i="21" s="1"/>
  <c r="P61" i="21"/>
  <c r="CH61" i="21" s="1"/>
  <c r="BB69" i="21"/>
  <c r="BH69" i="21"/>
  <c r="BA69" i="21" s="1"/>
  <c r="F59" i="21"/>
  <c r="I59" i="21"/>
  <c r="R59" i="21"/>
  <c r="AX68" i="21" l="1"/>
  <c r="Y62" i="21"/>
  <c r="BC69" i="21"/>
  <c r="AW69" i="21"/>
  <c r="AV69" i="21"/>
  <c r="AN67" i="21"/>
  <c r="AH67" i="21" s="1"/>
  <c r="X62" i="21"/>
  <c r="R62" i="21" s="1"/>
  <c r="W64" i="21"/>
  <c r="I63" i="21"/>
  <c r="F63" i="21"/>
  <c r="T59" i="21"/>
  <c r="O59" i="21"/>
  <c r="E59" i="21"/>
  <c r="AW68" i="21"/>
  <c r="AQ68" i="21" s="1"/>
  <c r="AD65" i="21"/>
  <c r="X65" i="21"/>
  <c r="W65" i="21"/>
  <c r="AG66" i="21"/>
  <c r="AN66" i="21"/>
  <c r="AH66" i="21"/>
  <c r="K61" i="21"/>
  <c r="S63" i="21"/>
  <c r="R63" i="21"/>
  <c r="AS68" i="21" l="1"/>
  <c r="T62" i="21"/>
  <c r="AI66" i="21"/>
  <c r="AC66" i="21" s="1"/>
  <c r="AB66" i="21"/>
  <c r="H59" i="21"/>
  <c r="D59" i="21"/>
  <c r="C59" i="21" s="1"/>
  <c r="Y64" i="21"/>
  <c r="R64" i="21"/>
  <c r="AG67" i="21"/>
  <c r="AX69" i="21"/>
  <c r="AR69" i="21" s="1"/>
  <c r="I62" i="21"/>
  <c r="F62" i="21"/>
  <c r="AR68" i="21"/>
  <c r="AL68" i="21" s="1"/>
  <c r="T63" i="21"/>
  <c r="P63" i="21"/>
  <c r="CH63" i="21" s="1"/>
  <c r="O63" i="21"/>
  <c r="E63" i="21"/>
  <c r="S65" i="21"/>
  <c r="Y65" i="21"/>
  <c r="M59" i="21"/>
  <c r="L59" i="21"/>
  <c r="P59" i="21"/>
  <c r="CH59" i="21" s="1"/>
  <c r="S62" i="21"/>
  <c r="E62" i="21" s="1"/>
  <c r="L62" i="21" l="1"/>
  <c r="K62" i="21" s="1"/>
  <c r="M62" i="21"/>
  <c r="AN68" i="21"/>
  <c r="M63" i="21"/>
  <c r="L63" i="21"/>
  <c r="K63" i="21" s="1"/>
  <c r="AQ69" i="21"/>
  <c r="T64" i="21"/>
  <c r="I64" i="21"/>
  <c r="F64" i="21"/>
  <c r="W66" i="21"/>
  <c r="AD66" i="21"/>
  <c r="X66" i="21"/>
  <c r="O62" i="21"/>
  <c r="AM68" i="21"/>
  <c r="AG68" i="21" s="1"/>
  <c r="K59" i="21"/>
  <c r="F65" i="21"/>
  <c r="I65" i="21"/>
  <c r="R65" i="21"/>
  <c r="H63" i="21"/>
  <c r="D63" i="21"/>
  <c r="C63" i="21" s="1"/>
  <c r="AI67" i="21"/>
  <c r="AC67" i="21"/>
  <c r="AB67" i="21"/>
  <c r="S64" i="21"/>
  <c r="O64" i="21" s="1"/>
  <c r="D64" i="21" l="1"/>
  <c r="C64" i="21" s="1"/>
  <c r="AI68" i="21"/>
  <c r="T65" i="21"/>
  <c r="O65" i="21"/>
  <c r="E65" i="21"/>
  <c r="D62" i="21"/>
  <c r="C62" i="21" s="1"/>
  <c r="H62" i="21"/>
  <c r="Y66" i="21"/>
  <c r="S66" i="21"/>
  <c r="R66" i="21"/>
  <c r="P64" i="21"/>
  <c r="CH64" i="21" s="1"/>
  <c r="E64" i="21"/>
  <c r="H64" i="21" s="1"/>
  <c r="AS69" i="21"/>
  <c r="AM69" i="21" s="1"/>
  <c r="AL69" i="21"/>
  <c r="AH68" i="21"/>
  <c r="AB68" i="21" s="1"/>
  <c r="AD67" i="21"/>
  <c r="X67" i="21" s="1"/>
  <c r="P62" i="21"/>
  <c r="CH62" i="21" s="1"/>
  <c r="AD68" i="21" l="1"/>
  <c r="W67" i="21"/>
  <c r="AH69" i="21"/>
  <c r="AN69" i="21"/>
  <c r="AG69" i="21" s="1"/>
  <c r="H65" i="21"/>
  <c r="D65" i="21"/>
  <c r="C65" i="21" s="1"/>
  <c r="M64" i="21"/>
  <c r="L64" i="21"/>
  <c r="T66" i="21"/>
  <c r="O66" i="21" s="1"/>
  <c r="I66" i="21"/>
  <c r="F66" i="21"/>
  <c r="M65" i="21"/>
  <c r="L65" i="21"/>
  <c r="K65" i="21" s="1"/>
  <c r="P65" i="21"/>
  <c r="CH65" i="21" s="1"/>
  <c r="AC68" i="21"/>
  <c r="X68" i="21" s="1"/>
  <c r="AI69" i="21" l="1"/>
  <c r="AC69" i="21"/>
  <c r="AB69" i="21"/>
  <c r="D66" i="21"/>
  <c r="C66" i="21" s="1"/>
  <c r="P66" i="21"/>
  <c r="CH66" i="21" s="1"/>
  <c r="E66" i="21"/>
  <c r="K64" i="21"/>
  <c r="W68" i="21"/>
  <c r="Y67" i="21"/>
  <c r="S67" i="21"/>
  <c r="R67" i="21"/>
  <c r="Y68" i="21" l="1"/>
  <c r="M66" i="21"/>
  <c r="L66" i="21"/>
  <c r="K66" i="21" s="1"/>
  <c r="T67" i="21"/>
  <c r="E67" i="21" s="1"/>
  <c r="I67" i="21"/>
  <c r="F67" i="21"/>
  <c r="H66" i="21"/>
  <c r="X69" i="21"/>
  <c r="AD69" i="21"/>
  <c r="W69" i="21" s="1"/>
  <c r="M67" i="21" l="1"/>
  <c r="L67" i="21"/>
  <c r="K67" i="21" s="1"/>
  <c r="Y69" i="21"/>
  <c r="S69" i="21"/>
  <c r="R69" i="21"/>
  <c r="P67" i="21"/>
  <c r="CH67" i="21" s="1"/>
  <c r="O67" i="21"/>
  <c r="F68" i="21"/>
  <c r="I68" i="21"/>
  <c r="S68" i="21"/>
  <c r="R68" i="21"/>
  <c r="T68" i="21" l="1"/>
  <c r="E68" i="21"/>
  <c r="O68" i="21"/>
  <c r="D67" i="21"/>
  <c r="C67" i="21" s="1"/>
  <c r="H67" i="21"/>
  <c r="E69" i="21"/>
  <c r="M69" i="21" s="1"/>
  <c r="T69" i="21"/>
  <c r="O69" i="21" s="1"/>
  <c r="I69" i="21"/>
  <c r="L69" i="21"/>
  <c r="K69" i="21" s="1"/>
  <c r="F69" i="21"/>
  <c r="D69" i="21" l="1"/>
  <c r="C69" i="21" s="1"/>
  <c r="H69" i="21"/>
  <c r="P69" i="21"/>
  <c r="CH69" i="21" s="1"/>
  <c r="H68" i="21"/>
  <c r="D68" i="21"/>
  <c r="C68" i="21" s="1"/>
  <c r="P68" i="21"/>
  <c r="CH68" i="21" s="1"/>
  <c r="M68" i="21"/>
  <c r="L68" i="21"/>
  <c r="K68" i="21" l="1"/>
</calcChain>
</file>

<file path=xl/sharedStrings.xml><?xml version="1.0" encoding="utf-8"?>
<sst xmlns="http://schemas.openxmlformats.org/spreadsheetml/2006/main" count="658" uniqueCount="220">
  <si>
    <t>Constants</t>
  </si>
  <si>
    <t>DC rail resistance, ohms/kft-track (2 rails)</t>
  </si>
  <si>
    <t>B = # ballast resistance, ohms-kft, low resistance (e.g. wet)</t>
  </si>
  <si>
    <t>Up-Front Calculations</t>
  </si>
  <si>
    <t>gamma = sqrt(R / B)</t>
  </si>
  <si>
    <t>Z0 = sqrt(R * B)</t>
  </si>
  <si>
    <t>    Vx = Vr * cosh(gamma * d / 1_000) + Ir * Z0 * sinh(gamma * d / 1_000)</t>
  </si>
  <si>
    <t>    Ix = Vr / Z0 * sinh(gamma * d / 1_000) + Ir * cosh(gamma * d / 1_000)</t>
  </si>
  <si>
    <t>Dist to Shunt</t>
  </si>
  <si>
    <t>Current</t>
  </si>
  <si>
    <t>Ω main detector</t>
  </si>
  <si>
    <r>
      <rPr>
        <b/>
        <u/>
        <sz val="10"/>
        <rFont val="Arial"/>
        <family val="2"/>
      </rPr>
      <t>To use</t>
    </r>
    <r>
      <rPr>
        <sz val="10"/>
        <rFont val="Arial"/>
        <family val="2"/>
      </rPr>
      <t>:  Manully set the Voltage across the detector, and the model will then tell you</t>
    </r>
  </si>
  <si>
    <r>
      <rPr>
        <u/>
        <sz val="10"/>
        <rFont val="Calibri"/>
        <family val="2"/>
      </rPr>
      <t>Ω</t>
    </r>
    <r>
      <rPr>
        <u/>
        <sz val="10"/>
        <rFont val="Arial"/>
        <family val="2"/>
      </rPr>
      <t xml:space="preserve"> shunt/ detector</t>
    </r>
  </si>
  <si>
    <t>B = # ballast resistance, ohms-kft, low resistance (e.g. dry</t>
  </si>
  <si>
    <t>Detector</t>
  </si>
  <si>
    <t>Shunt</t>
  </si>
  <si>
    <t>Combined</t>
  </si>
  <si>
    <r>
      <t xml:space="preserve">SHUNTED AT THE DETECTOR (WORST CASE) with Minimum 0.16 </t>
    </r>
    <r>
      <rPr>
        <b/>
        <u/>
        <sz val="10"/>
        <rFont val="Calibri"/>
        <family val="2"/>
      </rPr>
      <t>Ω</t>
    </r>
    <r>
      <rPr>
        <b/>
        <u/>
        <sz val="10"/>
        <rFont val="Arial"/>
        <family val="2"/>
      </rPr>
      <t xml:space="preserve"> Shunt</t>
    </r>
  </si>
  <si>
    <t>Resistance Ω</t>
  </si>
  <si>
    <t>Current A</t>
  </si>
  <si>
    <t>The Shunt at the detector is modeled as a Parallel Resistance</t>
  </si>
  <si>
    <r>
      <t xml:space="preserve">UN-SHUNTED AT THE DETECTOR with BIGM </t>
    </r>
    <r>
      <rPr>
        <b/>
        <u/>
        <sz val="10"/>
        <rFont val="Calibri"/>
        <family val="2"/>
      </rPr>
      <t>Ω</t>
    </r>
    <r>
      <rPr>
        <b/>
        <u/>
        <sz val="10"/>
        <rFont val="Arial"/>
        <family val="2"/>
      </rPr>
      <t xml:space="preserve"> Shunt</t>
    </r>
  </si>
  <si>
    <t>Wet Ballast Shunted</t>
  </si>
  <si>
    <t>Dry Ballast Shunted</t>
  </si>
  <si>
    <t>Circuit Condition</t>
  </si>
  <si>
    <t>Broken Rail</t>
  </si>
  <si>
    <t>encoded in 49 CFR § 236.56 - Shunting sensitivity</t>
  </si>
  <si>
    <t>JOINTLESS TRACK CIRCUITS FOR BROKEN RAIL DETECTION</t>
  </si>
  <si>
    <t>WITH STAND-ALONE PTC AND CBTC SYSTEMS</t>
  </si>
  <si>
    <t>by Edwin R. Kraft and Mark W. Hartong</t>
  </si>
  <si>
    <t xml:space="preserve">AUTHOR:  </t>
  </si>
  <si>
    <t>Edwin R "Chip" Kraft</t>
  </si>
  <si>
    <t>email contact:</t>
  </si>
  <si>
    <t>ckraft@temsinc.com</t>
  </si>
  <si>
    <t>This workbook contains working examples of calculations cited in the AREMA paper:</t>
  </si>
  <si>
    <t>https://conference.arema.org/Default.aspx</t>
  </si>
  <si>
    <t>for presentation at the American Railway Engineering and Maintenance-of-Way Association (AREMA)</t>
  </si>
  <si>
    <t>2020 Convention in Dallas, TX , September 13-16, 2020</t>
  </si>
  <si>
    <t>The author is solely responsible for any content herein.  Please address any questions to the above email address.</t>
  </si>
  <si>
    <t>Current Flowing Through the Detector</t>
  </si>
  <si>
    <t>Detector Threshold</t>
  </si>
  <si>
    <t>Dry Ballast UnShunted</t>
  </si>
  <si>
    <t>Wet Ballast UnShunted</t>
  </si>
  <si>
    <t>Amps @ Detector</t>
  </si>
  <si>
    <t>Anything greater than 0.86 Amps through the detector is considered a clear block.</t>
  </si>
  <si>
    <t>If the current is less than 0.86 Amps, then the block is considered occupied or broken rail.</t>
  </si>
  <si>
    <t>The paper web link will be posted HERE when available.</t>
  </si>
  <si>
    <t xml:space="preserve">YELLOW CELLS ARE FOR USER INPUTS . . . </t>
  </si>
  <si>
    <t>Unhighlighted cells are driven by formulas and</t>
  </si>
  <si>
    <t>should not be touched . . .</t>
  </si>
  <si>
    <t>The minimum margin that is usually acceptable is about 30% gap</t>
  </si>
  <si>
    <t>So this suggests that the specification of 23,000'  length is actually very conservative</t>
  </si>
  <si>
    <t>since an acceptable detector margin could be obtained at an even longer distance</t>
  </si>
  <si>
    <t>Voltage</t>
  </si>
  <si>
    <t>These equations are solved backward starting at the Detector end</t>
  </si>
  <si>
    <t>the Feed Voltage and the Current.  The power supply has a max setting of 4 VDC or 7 Amps</t>
  </si>
  <si>
    <t>4.  So the ratio of 7 / 24.984 = 0.2818</t>
  </si>
  <si>
    <t>2.  The current at the feed end will be 24.984 A and the voltage will be 5.8799 V.</t>
  </si>
  <si>
    <t xml:space="preserve">6.  Note that the Feed Voltage drops to 1.647 Volts.  The Power Supply Maximum Voltage should be set to this </t>
  </si>
  <si>
    <t xml:space="preserve">    value, for limiting the current in shunted conditions.</t>
  </si>
  <si>
    <t>Here is how to find the Voltage at the detector:</t>
  </si>
  <si>
    <t xml:space="preserve">     These results both exceed the power supply's Maximum of 7 A or 4 VDC</t>
  </si>
  <si>
    <t>Last Update: 4/10/2020</t>
  </si>
  <si>
    <t>Example 1 - Unshunted DC Conventional Track Circuit, Wet Ballast (Low Resistance)</t>
  </si>
  <si>
    <t>Example 1 - Shunted DC Conventional Track Circuit, Wet Ballast (Low Resistance)</t>
  </si>
  <si>
    <t>Example 1 - Unshunted DC Conventional Track Circuit, Dry Ballast (High Resistance)</t>
  </si>
  <si>
    <t>Example 1 - Shunted DC Conventional Track Circuit, Dry Ballast (High Resistance)</t>
  </si>
  <si>
    <t>For the Unshunted Circuit, the Shunt is modeled as a BIGM resistance</t>
  </si>
  <si>
    <t>1.  First, enter the Shunt Resistance in the area at the upper right of the sheet</t>
  </si>
  <si>
    <t>Note that 0.06 Ω shunt is typically used for freight trains and this value is</t>
  </si>
  <si>
    <t>0.25 Ω shunt is  often used for passenger trains and/or rail transit systems</t>
  </si>
  <si>
    <t xml:space="preserve">    0.06 Ω shunt is a standard value used for representing a freight train</t>
  </si>
  <si>
    <t xml:space="preserve">    This will develop a combined (reduced) resistance of the Detector and the Shunt</t>
  </si>
  <si>
    <t>Ω Combined</t>
  </si>
  <si>
    <t xml:space="preserve">    and will transfer that value over to the "Ω Combined" for use by the Telegraphers equations</t>
  </si>
  <si>
    <r>
      <t xml:space="preserve">1.  Initially, just </t>
    </r>
    <r>
      <rPr>
        <b/>
        <i/>
        <sz val="10"/>
        <rFont val="Arial"/>
        <family val="2"/>
      </rPr>
      <t>guess</t>
    </r>
    <r>
      <rPr>
        <sz val="10"/>
        <rFont val="Arial"/>
        <family val="2"/>
      </rPr>
      <t xml:space="preserve"> a value of 1 volt for cell C16</t>
    </r>
  </si>
  <si>
    <t>5.  Set the detector voltage in cell C16 to this level = 0.2818 and the Feed Current will reduce to 7 Amps, which is the desired level</t>
  </si>
  <si>
    <t xml:space="preserve">    so this is how the power supply will behave, it will still limit the feed amps to 7 A</t>
  </si>
  <si>
    <r>
      <t xml:space="preserve">2.  Initially, just </t>
    </r>
    <r>
      <rPr>
        <b/>
        <i/>
        <sz val="10"/>
        <rFont val="Arial"/>
        <family val="2"/>
      </rPr>
      <t>guess</t>
    </r>
    <r>
      <rPr>
        <sz val="10"/>
        <rFont val="Arial"/>
        <family val="2"/>
      </rPr>
      <t xml:space="preserve"> a value of 1 volt for cell C16</t>
    </r>
  </si>
  <si>
    <t>3.  The current at the feed end will be 76.837 A and the voltage will be 17.416 V.</t>
  </si>
  <si>
    <t>5.  So the ratio of 7 / 76.37 = 0.0911</t>
  </si>
  <si>
    <t>6.  Set the detector voltage to this level = 0.0911 in cell C16, so the Feed Current will reduce to 7 Amps, which is the desired level</t>
  </si>
  <si>
    <t>7.  Note that the Feed Voltage drops to 1.586 Volts.  This is less than the preset voltage limit of 1.647 Volts</t>
  </si>
  <si>
    <t>1.  This sheet was copied from "Ex 1 - Wet Ballast UnShunt" and the value of Ballast resistance changed from 3 to 15</t>
  </si>
  <si>
    <t>3.  The current at the feed end will be 7.074 A and the voltage will be 3.224 V.</t>
  </si>
  <si>
    <t xml:space="preserve">     The power supply can supply a Maximum of 7 A or 4 VDC, but the voltage limit has been reduced to 1.65 V</t>
  </si>
  <si>
    <t>3.  Although both Volts and Amps are exceeded, the Volts are exceeded by a larger margin</t>
  </si>
  <si>
    <t>4.  Although both Volts and Amps are exceeded, the Amps are exceeded by a larger margin</t>
  </si>
  <si>
    <t>3.  Although both Volts and Amps are exceeded, the Amps are exeeded by a larger margin</t>
  </si>
  <si>
    <t>4.  So the ratio of 1.64741 / 3.22429 = 0.5109</t>
  </si>
  <si>
    <t>5.  Set the detector voltage in cell C16 to this level = 0.5109 and the Feed Voltage will reduce to 1.65 V, which is the desired level</t>
  </si>
  <si>
    <t xml:space="preserve">    shunting sensitivity of the track circuit.</t>
  </si>
  <si>
    <t>6.  Note that the Feed Amps drops to 3.614 A which is less than the 7 A capability of the power supply. Limiting the feed current in this way improves the</t>
  </si>
  <si>
    <t>1.  This sheet was copied from "Ex 1 - Wet Ballast Shunted" and the value of Ballast resistance changed from 3 to 15</t>
  </si>
  <si>
    <t>3.  The current at the feed end will be 29.447 A and the voltage will be 11.06559 V.</t>
  </si>
  <si>
    <t>4.  So the ratio of 1.64741 / 11.06449 = 0.1489</t>
  </si>
  <si>
    <t>5.  Set the detector voltage in cell C16 to this level = 0.1489 and the Feed Voltage will reduce to 1.65, which is the desired level</t>
  </si>
  <si>
    <t>6.  Note that the Feed Amps drops to 4.384 A which is less than the 7 A capability of the power supply. Limiting the feed current in this way improves the</t>
  </si>
  <si>
    <t>This is the result if a limit of 1.65 V is imposed on the power supply, for limiting the Amperage Increase for Dry Ballast Shunted</t>
  </si>
  <si>
    <r>
      <t xml:space="preserve">A sensitivity analysis will be developed next, to show what happens if the limitation on the power supply voltage is </t>
    </r>
    <r>
      <rPr>
        <b/>
        <i/>
        <sz val="12"/>
        <rFont val="Arial"/>
        <family val="2"/>
      </rPr>
      <t>not</t>
    </r>
    <r>
      <rPr>
        <sz val="12"/>
        <rFont val="Arial"/>
        <family val="2"/>
      </rPr>
      <t xml:space="preserve"> imposed.</t>
    </r>
  </si>
  <si>
    <t xml:space="preserve">     The power supply can supply a Maximum of 7 A or 4 VDC</t>
  </si>
  <si>
    <t>3.  Although both Volts and Amps are exceeded, the Amps are exceeded by a larger margin</t>
  </si>
  <si>
    <t>4.  So the ratio of 7 / 29.44720 = 0.2377</t>
  </si>
  <si>
    <t>5.  Set the detector voltage in cell C16 to this level = 0.2377 and the Amperage will reduce to 7 A, which is the desired level</t>
  </si>
  <si>
    <t xml:space="preserve">6.  Note that the Feed Volts drops to 2.63 VDC which is less than the 4 VDC capability of the power supply. </t>
  </si>
  <si>
    <t xml:space="preserve">    value, for limiting the current in shunted conditions. , , but for the purpose of this sensitivity the Power Supply will remain at its default settings.</t>
  </si>
  <si>
    <t>4.  So the ratio of 7 / 7.07416 = 0.9895</t>
  </si>
  <si>
    <t>5.  Set the detector voltage in cell C16 to this level = 0.9895 and the Feed Amperage will reduce to 7 A, which is the desired level</t>
  </si>
  <si>
    <t xml:space="preserve">6.  Note that the Feed Volts drops to 3.190 VDC  which is less than the 4 VDC capability of the power supply. </t>
  </si>
  <si>
    <t>So this suggests that by not limiting the voltage in dry ballast conditions,</t>
  </si>
  <si>
    <t>the power supply will force too much amperage to the detector which will</t>
  </si>
  <si>
    <t>significantly reduce the Detector Margin.</t>
  </si>
  <si>
    <t>Anything greater than 1.04 Amps through the detector is considered a clear block.</t>
  </si>
  <si>
    <t>If the current is less than 1.04 Amps, then the block is considered occupied or broken rail.</t>
  </si>
  <si>
    <t>This is the result if a limit of full 4 VDC capability of the power supply, without limiting the Amperage Increase for Dry Ballast Shunted</t>
  </si>
  <si>
    <t>This sensitivity analysis shows that a failure to appropriately limit the voltage setting on the power supply can result in too much</t>
  </si>
  <si>
    <t>current reaching the detector in Dry Ballast conditions, adversely affecting the shunt sensitivity of the circuit.   With an 18% Detector margin</t>
  </si>
  <si>
    <t>the circuit would not meet the desired 30% minimum margin if the power supply is not properly calibrated.  If the voltage setting were</t>
  </si>
  <si>
    <t>to be reduced however, then it is likely that the 30% minimum could be achieved even at a range longer than the rated 23,000' maximum</t>
  </si>
  <si>
    <t>length of this track circuit.</t>
  </si>
  <si>
    <t>Ω detector</t>
  </si>
  <si>
    <t># Calculate rail-to-rail voltage and rail current in a track circuit.</t>
  </si>
  <si>
    <t># Uses relay-end voltage and current to find voltage</t>
  </si>
  <si>
    <t># and rail current toward the feed end.</t>
  </si>
  <si>
    <t>B = # ballast resistance, ohms-kft'</t>
  </si>
  <si>
    <t># Implements equations (23) and (24) from</t>
  </si>
  <si>
    <t># Landau, Stuart, "Ballast Reistance Measurement--Theory and Practice," AREMA 2015</t>
  </si>
  <si>
    <t>    Vx = Vr * math.cosh(gamma * d / 1_000) + Ir * Z0 * math.sinh(gamma * d / 1_000)</t>
  </si>
  <si>
    <t>    Ix = Vr / Z0 * math.sinh(gamma * d / 1_000) + Ir * math.cosh(gamma * d / 1_000)</t>
  </si>
  <si>
    <t>R = # rail resistance, ohms/kft-track</t>
  </si>
  <si>
    <r>
      <t>gamma</t>
    </r>
    <r>
      <rPr>
        <vertAlign val="subscript"/>
        <sz val="11"/>
        <color rgb="FF1F497D"/>
        <rFont val="Calibri"/>
        <family val="2"/>
      </rPr>
      <t>LOW</t>
    </r>
    <r>
      <rPr>
        <sz val="11"/>
        <color rgb="FF1F497D"/>
        <rFont val="Calibri"/>
        <family val="2"/>
      </rPr>
      <t xml:space="preserve"> = math.sqrt(R / B</t>
    </r>
    <r>
      <rPr>
        <vertAlign val="subscript"/>
        <sz val="11"/>
        <color rgb="FF1F497D"/>
        <rFont val="Calibri"/>
        <family val="2"/>
      </rPr>
      <t>LOW</t>
    </r>
    <r>
      <rPr>
        <sz val="11"/>
        <color rgb="FF1F497D"/>
        <rFont val="Calibri"/>
        <family val="2"/>
      </rPr>
      <t>)</t>
    </r>
  </si>
  <si>
    <t>Ballast resistance typically ranges from 3-15 ohms-kft</t>
  </si>
  <si>
    <r>
      <t>Z0</t>
    </r>
    <r>
      <rPr>
        <vertAlign val="subscript"/>
        <sz val="11"/>
        <color rgb="FF1F497D"/>
        <rFont val="Calibri"/>
        <family val="2"/>
      </rPr>
      <t>LOW</t>
    </r>
    <r>
      <rPr>
        <sz val="11"/>
        <color rgb="FF1F497D"/>
        <rFont val="Calibri"/>
        <family val="2"/>
      </rPr>
      <t xml:space="preserve"> = math.sqrt(R * B</t>
    </r>
    <r>
      <rPr>
        <vertAlign val="subscript"/>
        <sz val="11"/>
        <color rgb="FF1F497D"/>
        <rFont val="Calibri"/>
        <family val="2"/>
      </rPr>
      <t>LOW</t>
    </r>
    <r>
      <rPr>
        <sz val="11"/>
        <color rgb="FF1F497D"/>
        <rFont val="Calibri"/>
        <family val="2"/>
      </rPr>
      <t>)</t>
    </r>
  </si>
  <si>
    <t>Cum Dist</t>
  </si>
  <si>
    <t>Feed Voltage</t>
  </si>
  <si>
    <t>AddCurrent</t>
  </si>
  <si>
    <r>
      <rPr>
        <sz val="10"/>
        <rFont val="Calibri"/>
        <family val="2"/>
      </rPr>
      <t>Ω</t>
    </r>
    <r>
      <rPr>
        <sz val="10"/>
        <rFont val="Arial"/>
        <family val="2"/>
      </rPr>
      <t xml:space="preserve"> shunt/ detector</t>
    </r>
  </si>
  <si>
    <t>Ω shunt</t>
  </si>
  <si>
    <r>
      <rPr>
        <b/>
        <u/>
        <sz val="10"/>
        <rFont val="Arial"/>
        <family val="2"/>
      </rPr>
      <t>To use</t>
    </r>
    <r>
      <rPr>
        <sz val="10"/>
        <rFont val="Arial"/>
        <family val="2"/>
      </rPr>
      <t>:  Manually set the Voltage across the detector, and the model will then tell you</t>
    </r>
  </si>
  <si>
    <t>the Feed Voltage and the Current.</t>
  </si>
  <si>
    <t>Rail Impedance Multiplier (1.00 for DC, 27 for 156Hz AC)</t>
  </si>
  <si>
    <t>Example 2 - DC Conventional Track Circuit w/Intermediate Shunt Capability, Wet Ballast (Low Resistance)</t>
  </si>
  <si>
    <t>Det-Volts</t>
  </si>
  <si>
    <t>Det-Current</t>
  </si>
  <si>
    <t>Feed-Current</t>
  </si>
  <si>
    <t>Feed-Volts</t>
  </si>
  <si>
    <r>
      <t>RAW Current and Voltage through Detector 0.06</t>
    </r>
    <r>
      <rPr>
        <b/>
        <sz val="10"/>
        <rFont val="Calibri"/>
        <family val="2"/>
      </rPr>
      <t>Ω</t>
    </r>
    <r>
      <rPr>
        <b/>
        <i/>
        <sz val="10"/>
        <rFont val="Arial"/>
        <family val="2"/>
      </rPr>
      <t xml:space="preserve"> Shunt</t>
    </r>
  </si>
  <si>
    <t>N/A</t>
  </si>
  <si>
    <r>
      <t>FACTORED Current and Voltage through Detector 0.06</t>
    </r>
    <r>
      <rPr>
        <b/>
        <sz val="10"/>
        <rFont val="Calibri"/>
        <family val="2"/>
      </rPr>
      <t>Ω</t>
    </r>
    <r>
      <rPr>
        <b/>
        <i/>
        <sz val="10"/>
        <rFont val="Arial"/>
        <family val="2"/>
      </rPr>
      <t xml:space="preserve"> Shunt</t>
    </r>
  </si>
  <si>
    <t>AMPS FACTOR</t>
  </si>
  <si>
    <t>Unshunted Voltage and Current</t>
  </si>
  <si>
    <t>Voltage and Current Based on 0.06Ω Shunt Location</t>
  </si>
  <si>
    <t>Example 3 - 5,000' Jointless DC Track Circuits with Wet Ballast (Unshunted)</t>
  </si>
  <si>
    <t>Rail Impedance Multiplier (1.00 for DC, something greater for AC)</t>
  </si>
  <si>
    <r>
      <t>B</t>
    </r>
    <r>
      <rPr>
        <b/>
        <vertAlign val="subscript"/>
        <sz val="11"/>
        <color rgb="FF1F497D"/>
        <rFont val="Calibri"/>
        <family val="2"/>
      </rPr>
      <t>LOW</t>
    </r>
    <r>
      <rPr>
        <b/>
        <sz val="11"/>
        <color rgb="FF1F497D"/>
        <rFont val="Calibri"/>
        <family val="2"/>
      </rPr>
      <t xml:space="preserve"> = # ballast resistance, ohms-kft, low resistance (e.g. wet)</t>
    </r>
  </si>
  <si>
    <r>
      <t>B</t>
    </r>
    <r>
      <rPr>
        <b/>
        <vertAlign val="subscript"/>
        <sz val="11"/>
        <color rgb="FF1F497D"/>
        <rFont val="Calibri"/>
        <family val="2"/>
      </rPr>
      <t>HIGH</t>
    </r>
    <r>
      <rPr>
        <b/>
        <sz val="11"/>
        <color rgb="FF1F497D"/>
        <rFont val="Calibri"/>
        <family val="2"/>
      </rPr>
      <t xml:space="preserve"> = # ballast resistance, ohms-kft, high resistance (e.g. dry)</t>
    </r>
  </si>
  <si>
    <t>Track circuit Step Size</t>
  </si>
  <si>
    <r>
      <t>gamma</t>
    </r>
    <r>
      <rPr>
        <vertAlign val="subscript"/>
        <sz val="11"/>
        <color rgb="FF1F497D"/>
        <rFont val="Calibri"/>
        <family val="2"/>
      </rPr>
      <t>HIGH</t>
    </r>
    <r>
      <rPr>
        <sz val="11"/>
        <color rgb="FF1F497D"/>
        <rFont val="Calibri"/>
        <family val="2"/>
      </rPr>
      <t xml:space="preserve"> = math.sqrt(R / B</t>
    </r>
    <r>
      <rPr>
        <vertAlign val="subscript"/>
        <sz val="11"/>
        <color rgb="FF1F497D"/>
        <rFont val="Calibri"/>
        <family val="2"/>
      </rPr>
      <t>HIGH</t>
    </r>
    <r>
      <rPr>
        <sz val="11"/>
        <color rgb="FF1F497D"/>
        <rFont val="Calibri"/>
        <family val="2"/>
      </rPr>
      <t>)</t>
    </r>
  </si>
  <si>
    <r>
      <t>Z0</t>
    </r>
    <r>
      <rPr>
        <vertAlign val="subscript"/>
        <sz val="11"/>
        <color rgb="FF1F497D"/>
        <rFont val="Calibri"/>
        <family val="2"/>
      </rPr>
      <t>HIGH</t>
    </r>
    <r>
      <rPr>
        <sz val="11"/>
        <color rgb="FF1F497D"/>
        <rFont val="Calibri"/>
        <family val="2"/>
      </rPr>
      <t xml:space="preserve"> = math.sqrt(R * B</t>
    </r>
    <r>
      <rPr>
        <vertAlign val="subscript"/>
        <sz val="11"/>
        <color rgb="FF1F497D"/>
        <rFont val="Calibri"/>
        <family val="2"/>
      </rPr>
      <t>HIGH</t>
    </r>
    <r>
      <rPr>
        <sz val="11"/>
        <color rgb="FF1F497D"/>
        <rFont val="Calibri"/>
        <family val="2"/>
      </rPr>
      <t>)</t>
    </r>
  </si>
  <si>
    <r>
      <rPr>
        <sz val="10"/>
        <rFont val="Calibri"/>
        <family val="2"/>
      </rPr>
      <t>Ω</t>
    </r>
    <r>
      <rPr>
        <sz val="10"/>
        <rFont val="Arial"/>
        <family val="2"/>
      </rPr>
      <t xml:space="preserve"> shunt</t>
    </r>
  </si>
  <si>
    <r>
      <rPr>
        <sz val="10"/>
        <rFont val="Calibri"/>
        <family val="2"/>
      </rPr>
      <t>Ω</t>
    </r>
    <r>
      <rPr>
        <sz val="10"/>
        <rFont val="Arial"/>
        <family val="2"/>
      </rPr>
      <t xml:space="preserve"> Detector</t>
    </r>
  </si>
  <si>
    <t xml:space="preserve">   - - - - - - - - 1a - - - - - - - - -</t>
  </si>
  <si>
    <t xml:space="preserve">  - - - - - - - - - - - - 1b - - - - - - - - - - - - -</t>
  </si>
  <si>
    <t xml:space="preserve">  - - - - - - - - - - - - 2a - - - - - - - - - - - - -</t>
  </si>
  <si>
    <t xml:space="preserve">  - - - - - - - - - - - - 2b - - - - - - - - - - - - -</t>
  </si>
  <si>
    <t xml:space="preserve">  - - - - - - - - - - - - 3a - - - - - - - - - - - - -</t>
  </si>
  <si>
    <t xml:space="preserve">  - - - - - - - - - - - - 3b - - - - - - - - - - - - -</t>
  </si>
  <si>
    <t xml:space="preserve">  - - - - - - - - - - - - 4a - - - - - - - - - - - - -</t>
  </si>
  <si>
    <t xml:space="preserve">  - - - - - - - - - - - - 4b - - - - - - - - - - - - -</t>
  </si>
  <si>
    <t xml:space="preserve">  - - - - - - - - - - - - 5a - - - - - - - - - - - - -</t>
  </si>
  <si>
    <t xml:space="preserve">  - - - - - - - - - - - - 5b - - - - - - - - - - - - -</t>
  </si>
  <si>
    <t xml:space="preserve">  - - - - - - - - - - - -6a - - - - - - - - - - - - -</t>
  </si>
  <si>
    <t xml:space="preserve">  - - - - - - - - - - - - 6b - - - - - - - - - - - - -</t>
  </si>
  <si>
    <t xml:space="preserve">  - - - - - - - - - - - -7a - - - - - - - - - - - - -</t>
  </si>
  <si>
    <t xml:space="preserve">  - - - - - - - - - - - - 7b - - - - - - - - - - - - -</t>
  </si>
  <si>
    <t xml:space="preserve"> - - - - - END - - - - -</t>
  </si>
  <si>
    <r>
      <t>Use 15</t>
    </r>
    <r>
      <rPr>
        <sz val="8"/>
        <rFont val="Calibri"/>
        <family val="2"/>
      </rPr>
      <t>A for Center Fed</t>
    </r>
  </si>
  <si>
    <t>UNSHUNTED CURRENT through Detector (Symmetric)</t>
  </si>
  <si>
    <t>CURRENT through the Far-Side-Detector</t>
  </si>
  <si>
    <t>CURRENT Heading Left to the Far Side</t>
  </si>
  <si>
    <t>CURRENT Heading Right to Shunted (Near) Side</t>
  </si>
  <si>
    <t>CURRENT through the Near-Side-Detector</t>
  </si>
  <si>
    <t>Overall OHMS of UNSHUNTED Track Circuit</t>
  </si>
  <si>
    <t>Overall OHMS of Shunted Track Circuit</t>
  </si>
  <si>
    <t>AMPS Thru</t>
  </si>
  <si>
    <t>Dist between Detectors</t>
  </si>
  <si>
    <t>Before</t>
  </si>
  <si>
    <t>Thru</t>
  </si>
  <si>
    <t>Leaks Past</t>
  </si>
  <si>
    <t>Rem Dist</t>
  </si>
  <si>
    <t>Shunt Voltage</t>
  </si>
  <si>
    <t>Shunt Current</t>
  </si>
  <si>
    <t>Det Voltage</t>
  </si>
  <si>
    <t>Det Current</t>
  </si>
  <si>
    <t>END Det Voltage</t>
  </si>
  <si>
    <t>END Det Current</t>
  </si>
  <si>
    <r>
      <rPr>
        <sz val="10"/>
        <rFont val="Calibri"/>
        <family val="2"/>
      </rPr>
      <t>Ω</t>
    </r>
    <r>
      <rPr>
        <sz val="10"/>
        <rFont val="Arial"/>
        <family val="2"/>
      </rPr>
      <t xml:space="preserve"> detector</t>
    </r>
  </si>
  <si>
    <t>Voltage Corr</t>
  </si>
  <si>
    <t>ohms</t>
  </si>
  <si>
    <t>Overall Resistance of Unshunted Circuit</t>
  </si>
  <si>
    <t>% Feed Current thru Detector</t>
  </si>
  <si>
    <t>% Feed Current in Rail</t>
  </si>
  <si>
    <t>gamma = math.sqrt(R / B)</t>
  </si>
  <si>
    <t>Z0 = math.sqrt(R * B)</t>
  </si>
  <si>
    <t>Overall Resistance (Both Sides)</t>
  </si>
  <si>
    <t>ohms Overall</t>
  </si>
  <si>
    <t>Far Side First Detector  %</t>
  </si>
  <si>
    <t>Amps through 1st Far Side</t>
  </si>
  <si>
    <t>Shunt Position</t>
  </si>
  <si>
    <t>Unshunted</t>
  </si>
  <si>
    <t>copy as Values to Feed Voltage after a change</t>
  </si>
  <si>
    <t>Voltage at</t>
  </si>
  <si>
    <t>45,000'</t>
  </si>
  <si>
    <t>Current in Rail is</t>
  </si>
  <si>
    <t>times</t>
  </si>
  <si>
    <t>what is in the detector</t>
  </si>
  <si>
    <t>Left Side Rail</t>
  </si>
  <si>
    <t>Left Side Det</t>
  </si>
  <si>
    <t>Right Side Rail</t>
  </si>
  <si>
    <t>Right Side Det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</si>
</sst>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
    <numFmt numFmtId="165" formatCode="0.0000"/>
    <numFmt numFmtId="166" formatCode="#,##0.0000"/>
    <numFmt numFmtId="167" formatCode="0.00000000"/>
    <numFmt numFmtId="168" formatCode="#,##0.000"/>
  </numFmts>
  <fonts count="24" x14ac:knownFonts="1">
    <font>
      <sz val="10"/>
      <name val="Arial"/>
      <family val="2"/>
    </font>
    <font>
      <b/>
      <sz val="11"/>
      <color rgb="FF1F497D"/>
      <name val="Calibri"/>
      <family val="2"/>
    </font>
    <font>
      <b/>
      <sz val="10"/>
      <name val="Arial"/>
      <family val="2"/>
    </font>
    <font>
      <sz val="11"/>
      <color rgb="FF1F497D"/>
      <name val="Calibri"/>
      <family val="2"/>
    </font>
    <font>
      <b/>
      <sz val="18"/>
      <color rgb="FF1F497D"/>
      <name val="Calibri"/>
      <family val="2"/>
    </font>
    <font>
      <b/>
      <u/>
      <sz val="10"/>
      <name val="Arial"/>
      <family val="2"/>
    </font>
    <font>
      <b/>
      <u/>
      <sz val="11"/>
      <color rgb="FF1F497D"/>
      <name val="Calibri"/>
      <family val="2"/>
    </font>
    <font>
      <u/>
      <sz val="10"/>
      <name val="Arial"/>
      <family val="2"/>
    </font>
    <font>
      <u/>
      <sz val="10"/>
      <name val="Calibri"/>
      <family val="2"/>
    </font>
    <font>
      <b/>
      <u/>
      <sz val="10"/>
      <name val="Calibri"/>
      <family val="2"/>
    </font>
    <font>
      <i/>
      <sz val="10"/>
      <name val="Arial"/>
      <family val="2"/>
    </font>
    <font>
      <u/>
      <sz val="10"/>
      <color theme="10"/>
      <name val="Arial"/>
      <family val="2"/>
    </font>
    <font>
      <b/>
      <sz val="12"/>
      <name val="Arial"/>
      <family val="2"/>
    </font>
    <font>
      <sz val="12"/>
      <name val="Arial"/>
      <family val="2"/>
    </font>
    <font>
      <b/>
      <i/>
      <sz val="12"/>
      <name val="Arial"/>
      <family val="2"/>
    </font>
    <font>
      <b/>
      <i/>
      <sz val="10"/>
      <name val="Arial"/>
      <family val="2"/>
    </font>
    <font>
      <vertAlign val="subscript"/>
      <sz val="11"/>
      <color rgb="FF1F497D"/>
      <name val="Calibri"/>
      <family val="2"/>
    </font>
    <font>
      <b/>
      <i/>
      <sz val="11"/>
      <color rgb="FF1F497D"/>
      <name val="Calibri"/>
      <family val="2"/>
    </font>
    <font>
      <sz val="10"/>
      <name val="Calibri"/>
      <family val="2"/>
    </font>
    <font>
      <b/>
      <sz val="10"/>
      <name val="Calibri"/>
      <family val="2"/>
    </font>
    <font>
      <b/>
      <vertAlign val="subscript"/>
      <sz val="11"/>
      <color rgb="FF1F497D"/>
      <name val="Calibri"/>
      <family val="2"/>
    </font>
    <font>
      <sz val="18"/>
      <name val="Arial"/>
      <family val="2"/>
    </font>
    <font>
      <sz val="8"/>
      <name val="Arial"/>
      <family val="2"/>
    </font>
    <font>
      <sz val="8"/>
      <name val="Calibri"/>
      <family val="2"/>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FF0000"/>
        <bgColor indexed="64"/>
      </patternFill>
    </fill>
  </fills>
  <borders count="44">
    <border>
      <left/>
      <right/>
      <top/>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right style="medium">
        <color auto="1"/>
      </right>
      <top/>
      <bottom/>
      <diagonal/>
    </border>
    <border>
      <left/>
      <right style="medium">
        <color auto="1"/>
      </right>
      <top/>
      <bottom style="medium">
        <color auto="1"/>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indexed="64"/>
      </left>
      <right/>
      <top/>
      <bottom style="mediumDashed">
        <color indexed="64"/>
      </bottom>
      <diagonal/>
    </border>
    <border>
      <left/>
      <right/>
      <top/>
      <bottom style="mediumDashed">
        <color auto="1"/>
      </bottom>
      <diagonal/>
    </border>
    <border>
      <left/>
      <right style="mediumDashed">
        <color indexed="64"/>
      </right>
      <top/>
      <bottom style="mediumDashed">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Dashed">
        <color auto="1"/>
      </left>
      <right style="mediumDashed">
        <color auto="1"/>
      </right>
      <top style="mediumDashed">
        <color auto="1"/>
      </top>
      <bottom style="mediumDashed">
        <color auto="1"/>
      </bottom>
      <diagonal/>
    </border>
    <border>
      <left style="thin">
        <color auto="1"/>
      </left>
      <right/>
      <top style="mediumDashed">
        <color auto="1"/>
      </top>
      <bottom style="mediumDashed">
        <color auto="1"/>
      </bottom>
      <diagonal/>
    </border>
    <border>
      <left/>
      <right style="mediumDashed">
        <color auto="1"/>
      </right>
      <top style="mediumDashed">
        <color auto="1"/>
      </top>
      <bottom style="mediumDashed">
        <color auto="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1" fillId="0" borderId="0" applyNumberFormat="0" applyFill="0" applyBorder="0" applyAlignment="0" applyProtection="0"/>
  </cellStyleXfs>
  <cellXfs count="141">
    <xf numFmtId="0" fontId="0" fillId="0" borderId="0" xfId="0"/>
    <xf numFmtId="0" fontId="1" fillId="2" borderId="0" xfId="0" applyFont="1" applyFill="1" applyAlignment="1">
      <alignment vertical="center"/>
    </xf>
    <xf numFmtId="0" fontId="2" fillId="2" borderId="0" xfId="0" applyFont="1" applyFill="1"/>
    <xf numFmtId="0" fontId="0" fillId="2" borderId="0" xfId="0" applyFill="1"/>
    <xf numFmtId="0" fontId="3" fillId="0" borderId="0" xfId="0" applyFont="1" applyAlignment="1">
      <alignment vertical="center"/>
    </xf>
    <xf numFmtId="164" fontId="0" fillId="0" borderId="0" xfId="0" applyNumberFormat="1"/>
    <xf numFmtId="0" fontId="4" fillId="0" borderId="0" xfId="0" applyFont="1" applyAlignment="1">
      <alignment vertical="center"/>
    </xf>
    <xf numFmtId="0" fontId="0" fillId="0" borderId="0" xfId="0" applyAlignment="1">
      <alignment horizontal="center"/>
    </xf>
    <xf numFmtId="3" fontId="0" fillId="2" borderId="0" xfId="0" applyNumberFormat="1" applyFill="1" applyAlignment="1">
      <alignment horizontal="center"/>
    </xf>
    <xf numFmtId="164" fontId="3" fillId="0" borderId="0" xfId="0" applyNumberFormat="1" applyFont="1" applyAlignment="1">
      <alignment horizontal="center" vertical="center"/>
    </xf>
    <xf numFmtId="3" fontId="0" fillId="0" borderId="0" xfId="0" applyNumberFormat="1" applyAlignment="1">
      <alignment horizontal="center"/>
    </xf>
    <xf numFmtId="164" fontId="3" fillId="2" borderId="0" xfId="0" applyNumberFormat="1" applyFont="1" applyFill="1" applyAlignment="1">
      <alignment horizontal="center" vertical="center"/>
    </xf>
    <xf numFmtId="0" fontId="0" fillId="0" borderId="0" xfId="0" applyAlignment="1">
      <alignment horizontal="left"/>
    </xf>
    <xf numFmtId="0" fontId="6" fillId="0" borderId="0" xfId="0" applyFont="1" applyAlignment="1">
      <alignment vertical="center"/>
    </xf>
    <xf numFmtId="0" fontId="7" fillId="0" borderId="0" xfId="0" applyFont="1" applyAlignment="1">
      <alignment horizontal="center"/>
    </xf>
    <xf numFmtId="0" fontId="7" fillId="0" borderId="0" xfId="0" applyFont="1" applyAlignment="1">
      <alignment horizontal="center" wrapText="1"/>
    </xf>
    <xf numFmtId="0" fontId="2" fillId="0" borderId="0" xfId="0" applyFont="1"/>
    <xf numFmtId="0" fontId="5" fillId="0" borderId="0" xfId="0" applyFont="1"/>
    <xf numFmtId="0" fontId="2" fillId="0" borderId="0" xfId="0" applyFont="1" applyAlignment="1">
      <alignment horizontal="right"/>
    </xf>
    <xf numFmtId="0" fontId="0" fillId="0" borderId="0" xfId="0" applyFill="1"/>
    <xf numFmtId="0" fontId="2" fillId="0" borderId="1" xfId="0" applyFont="1" applyBorder="1" applyAlignment="1">
      <alignment horizontal="right"/>
    </xf>
    <xf numFmtId="164" fontId="0" fillId="0" borderId="2" xfId="0" applyNumberFormat="1" applyBorder="1"/>
    <xf numFmtId="0" fontId="2" fillId="0" borderId="0" xfId="0" applyFont="1" applyAlignment="1">
      <alignment horizontal="center"/>
    </xf>
    <xf numFmtId="164" fontId="0" fillId="0" borderId="0" xfId="0" applyNumberFormat="1" applyFill="1"/>
    <xf numFmtId="0" fontId="10" fillId="0" borderId="0" xfId="0" applyFont="1"/>
    <xf numFmtId="0" fontId="11" fillId="0" borderId="0" xfId="1"/>
    <xf numFmtId="2" fontId="13" fillId="0" borderId="3" xfId="0" applyNumberFormat="1" applyFont="1" applyBorder="1" applyAlignment="1">
      <alignment horizontal="center"/>
    </xf>
    <xf numFmtId="0" fontId="13" fillId="0" borderId="5" xfId="0" applyFont="1" applyBorder="1" applyAlignment="1">
      <alignment horizontal="center"/>
    </xf>
    <xf numFmtId="2" fontId="14" fillId="0" borderId="3" xfId="0" applyNumberFormat="1" applyFont="1" applyBorder="1" applyAlignment="1">
      <alignment horizontal="center"/>
    </xf>
    <xf numFmtId="0" fontId="13" fillId="0" borderId="6" xfId="0" applyFont="1" applyBorder="1" applyAlignment="1">
      <alignment horizontal="center"/>
    </xf>
    <xf numFmtId="2" fontId="13" fillId="0" borderId="4" xfId="0" applyNumberFormat="1" applyFont="1" applyBorder="1" applyAlignment="1">
      <alignment horizontal="center"/>
    </xf>
    <xf numFmtId="0" fontId="12" fillId="0" borderId="7" xfId="0" applyFont="1" applyBorder="1" applyAlignment="1">
      <alignment horizontal="center" wrapText="1"/>
    </xf>
    <xf numFmtId="0" fontId="12" fillId="0" borderId="8" xfId="0" applyFont="1" applyBorder="1"/>
    <xf numFmtId="0" fontId="13" fillId="0" borderId="9" xfId="0" applyFont="1" applyBorder="1"/>
    <xf numFmtId="0" fontId="13" fillId="0" borderId="10" xfId="0" applyFont="1" applyBorder="1"/>
    <xf numFmtId="0" fontId="14" fillId="0" borderId="9" xfId="0" applyFont="1" applyBorder="1"/>
    <xf numFmtId="0" fontId="13" fillId="0" borderId="11" xfId="0" applyFont="1" applyBorder="1"/>
    <xf numFmtId="0" fontId="13" fillId="0" borderId="12" xfId="0" applyFont="1" applyBorder="1"/>
    <xf numFmtId="0" fontId="13" fillId="0" borderId="0" xfId="0" applyFont="1" applyFill="1" applyBorder="1"/>
    <xf numFmtId="0" fontId="1" fillId="0" borderId="0" xfId="0" applyFont="1" applyFill="1" applyAlignment="1">
      <alignment vertical="center"/>
    </xf>
    <xf numFmtId="0" fontId="2" fillId="0" borderId="0" xfId="0" applyFont="1" applyFill="1"/>
    <xf numFmtId="0" fontId="15" fillId="0" borderId="0" xfId="0" applyFont="1"/>
    <xf numFmtId="0" fontId="2" fillId="0" borderId="0" xfId="0" applyFont="1" applyAlignment="1">
      <alignment horizontal="center"/>
    </xf>
    <xf numFmtId="0" fontId="0" fillId="0" borderId="0" xfId="0" applyAlignment="1">
      <alignment horizontal="center"/>
    </xf>
    <xf numFmtId="0" fontId="0" fillId="0" borderId="0" xfId="0" applyAlignment="1">
      <alignment horizontal="center"/>
    </xf>
    <xf numFmtId="2" fontId="0" fillId="0" borderId="0" xfId="0" applyNumberFormat="1"/>
    <xf numFmtId="0" fontId="1" fillId="0" borderId="0" xfId="0" applyFont="1" applyAlignment="1">
      <alignment vertical="center"/>
    </xf>
    <xf numFmtId="2" fontId="1" fillId="2" borderId="0" xfId="0" applyNumberFormat="1" applyFont="1" applyFill="1" applyAlignment="1">
      <alignment vertical="center"/>
    </xf>
    <xf numFmtId="0" fontId="17" fillId="0" borderId="0" xfId="0" applyFont="1" applyAlignment="1">
      <alignment vertical="center"/>
    </xf>
    <xf numFmtId="0" fontId="0" fillId="0" borderId="0" xfId="0" applyAlignment="1">
      <alignment horizontal="center" wrapText="1"/>
    </xf>
    <xf numFmtId="164" fontId="0" fillId="0" borderId="0" xfId="0" applyNumberFormat="1" applyAlignment="1">
      <alignment horizontal="center"/>
    </xf>
    <xf numFmtId="3" fontId="0" fillId="0" borderId="0" xfId="0" applyNumberFormat="1"/>
    <xf numFmtId="0" fontId="0" fillId="0" borderId="0" xfId="0" applyAlignment="1">
      <alignment horizontal="center"/>
    </xf>
    <xf numFmtId="0" fontId="0" fillId="0" borderId="13" xfId="0" applyBorder="1"/>
    <xf numFmtId="0" fontId="0" fillId="0" borderId="14" xfId="0" applyBorder="1"/>
    <xf numFmtId="0" fontId="0" fillId="0" borderId="15" xfId="0" applyBorder="1"/>
    <xf numFmtId="2" fontId="10" fillId="0" borderId="0" xfId="0" applyNumberFormat="1" applyFont="1"/>
    <xf numFmtId="0" fontId="0" fillId="0" borderId="0" xfId="0" applyAlignment="1">
      <alignment horizontal="center"/>
    </xf>
    <xf numFmtId="0" fontId="0" fillId="0" borderId="0" xfId="0" applyBorder="1"/>
    <xf numFmtId="0" fontId="0" fillId="0" borderId="0" xfId="0" applyAlignment="1">
      <alignment horizontal="center"/>
    </xf>
    <xf numFmtId="3" fontId="1" fillId="2" borderId="0" xfId="0" applyNumberFormat="1" applyFont="1" applyFill="1" applyAlignment="1">
      <alignment vertical="center"/>
    </xf>
    <xf numFmtId="0" fontId="0" fillId="0" borderId="16" xfId="0" applyBorder="1" applyAlignment="1">
      <alignment horizontal="center" wrapText="1"/>
    </xf>
    <xf numFmtId="0" fontId="3" fillId="0" borderId="17" xfId="0" applyFont="1" applyBorder="1" applyAlignment="1">
      <alignment vertical="center" wrapText="1"/>
    </xf>
    <xf numFmtId="0" fontId="0" fillId="0" borderId="17" xfId="0" applyBorder="1" applyAlignment="1">
      <alignment wrapText="1"/>
    </xf>
    <xf numFmtId="0" fontId="0" fillId="0" borderId="17" xfId="0" applyBorder="1" applyAlignment="1">
      <alignment horizontal="center" wrapText="1"/>
    </xf>
    <xf numFmtId="0" fontId="0" fillId="0" borderId="18" xfId="0" applyBorder="1" applyAlignment="1">
      <alignment wrapText="1"/>
    </xf>
    <xf numFmtId="9" fontId="0" fillId="2" borderId="19" xfId="0" applyNumberFormat="1" applyFill="1" applyBorder="1" applyAlignment="1">
      <alignment horizontal="center"/>
    </xf>
    <xf numFmtId="0" fontId="3" fillId="0" borderId="20" xfId="0" applyFont="1" applyBorder="1" applyAlignment="1">
      <alignment vertical="center"/>
    </xf>
    <xf numFmtId="0" fontId="0" fillId="0" borderId="20" xfId="0" applyBorder="1"/>
    <xf numFmtId="0" fontId="0" fillId="2" borderId="20" xfId="0" applyFill="1" applyBorder="1"/>
    <xf numFmtId="9" fontId="0" fillId="2" borderId="20" xfId="0" applyNumberFormat="1" applyFill="1" applyBorder="1" applyAlignment="1">
      <alignment horizontal="center"/>
    </xf>
    <xf numFmtId="3" fontId="0" fillId="0" borderId="20" xfId="0" applyNumberFormat="1" applyBorder="1" applyAlignment="1">
      <alignment horizontal="center"/>
    </xf>
    <xf numFmtId="0" fontId="0" fillId="0" borderId="21" xfId="0" applyBorder="1"/>
    <xf numFmtId="0" fontId="22" fillId="2" borderId="0" xfId="0" applyFont="1" applyFill="1" applyAlignment="1">
      <alignment horizontal="center"/>
    </xf>
    <xf numFmtId="0" fontId="0" fillId="0" borderId="22" xfId="0"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0" fillId="0" borderId="25" xfId="0" applyBorder="1" applyAlignment="1">
      <alignment horizontal="center" wrapText="1"/>
    </xf>
    <xf numFmtId="0" fontId="0" fillId="3" borderId="0" xfId="0" applyFill="1" applyAlignment="1">
      <alignment horizontal="center" wrapText="1"/>
    </xf>
    <xf numFmtId="0" fontId="0" fillId="4" borderId="0" xfId="0" applyFill="1" applyAlignment="1">
      <alignment horizontal="center" wrapText="1"/>
    </xf>
    <xf numFmtId="0" fontId="0" fillId="0" borderId="0" xfId="0" applyAlignment="1">
      <alignment wrapText="1"/>
    </xf>
    <xf numFmtId="0" fontId="0" fillId="2" borderId="0" xfId="0" applyFill="1" applyAlignment="1">
      <alignment horizontal="center" wrapText="1"/>
    </xf>
    <xf numFmtId="0" fontId="0" fillId="2" borderId="0" xfId="0" applyFill="1" applyAlignment="1">
      <alignment horizontal="center"/>
    </xf>
    <xf numFmtId="165" fontId="0" fillId="0" borderId="26" xfId="0" applyNumberFormat="1" applyBorder="1" applyAlignment="1">
      <alignment horizontal="center"/>
    </xf>
    <xf numFmtId="165" fontId="0" fillId="0" borderId="27" xfId="0" applyNumberFormat="1" applyBorder="1" applyAlignment="1">
      <alignment horizontal="center"/>
    </xf>
    <xf numFmtId="165" fontId="0" fillId="0" borderId="28" xfId="0" applyNumberFormat="1" applyBorder="1" applyAlignment="1">
      <alignment horizontal="center"/>
    </xf>
    <xf numFmtId="165" fontId="0" fillId="0" borderId="0" xfId="0" applyNumberFormat="1" applyAlignment="1">
      <alignment horizontal="center"/>
    </xf>
    <xf numFmtId="10" fontId="0" fillId="3" borderId="0" xfId="0" applyNumberFormat="1" applyFill="1" applyAlignment="1">
      <alignment horizontal="center"/>
    </xf>
    <xf numFmtId="3" fontId="0" fillId="0" borderId="29" xfId="0" applyNumberFormat="1" applyBorder="1" applyAlignment="1">
      <alignment horizontal="center"/>
    </xf>
    <xf numFmtId="3" fontId="0" fillId="3" borderId="29" xfId="0" applyNumberFormat="1" applyFill="1" applyBorder="1" applyAlignment="1">
      <alignment horizontal="center"/>
    </xf>
    <xf numFmtId="164" fontId="0" fillId="5" borderId="0" xfId="0" applyNumberFormat="1" applyFill="1" applyAlignment="1">
      <alignment horizontal="center"/>
    </xf>
    <xf numFmtId="165" fontId="0" fillId="0" borderId="30" xfId="0" applyNumberFormat="1" applyBorder="1" applyAlignment="1">
      <alignment horizontal="center"/>
    </xf>
    <xf numFmtId="164" fontId="0" fillId="0" borderId="31" xfId="0" applyNumberFormat="1" applyBorder="1" applyAlignment="1">
      <alignment horizontal="center"/>
    </xf>
    <xf numFmtId="165" fontId="0" fillId="0" borderId="32" xfId="0" applyNumberFormat="1" applyBorder="1" applyAlignment="1">
      <alignment horizontal="center"/>
    </xf>
    <xf numFmtId="164" fontId="0" fillId="0" borderId="33" xfId="0" applyNumberFormat="1" applyBorder="1" applyAlignment="1">
      <alignment horizontal="center"/>
    </xf>
    <xf numFmtId="165" fontId="0" fillId="0" borderId="34" xfId="0" applyNumberFormat="1" applyBorder="1" applyAlignment="1">
      <alignment horizontal="center"/>
    </xf>
    <xf numFmtId="3" fontId="10" fillId="0" borderId="0" xfId="0" applyNumberFormat="1" applyFont="1" applyAlignment="1">
      <alignment horizontal="center"/>
    </xf>
    <xf numFmtId="10" fontId="0" fillId="0" borderId="35" xfId="0" applyNumberFormat="1" applyBorder="1"/>
    <xf numFmtId="165" fontId="2" fillId="5" borderId="0" xfId="0" applyNumberFormat="1" applyFont="1" applyFill="1" applyBorder="1"/>
    <xf numFmtId="3" fontId="2" fillId="0" borderId="0" xfId="0" applyNumberFormat="1" applyFont="1" applyBorder="1"/>
    <xf numFmtId="166" fontId="0" fillId="0" borderId="36" xfId="0" applyNumberFormat="1" applyBorder="1"/>
    <xf numFmtId="10" fontId="0" fillId="0" borderId="0" xfId="0" applyNumberFormat="1" applyBorder="1"/>
    <xf numFmtId="3" fontId="0" fillId="0" borderId="0" xfId="0" applyNumberFormat="1" applyBorder="1"/>
    <xf numFmtId="2" fontId="0" fillId="0" borderId="36" xfId="0" applyNumberFormat="1" applyBorder="1"/>
    <xf numFmtId="0" fontId="0" fillId="0" borderId="0" xfId="0" applyBorder="1" applyAlignment="1">
      <alignment horizontal="left"/>
    </xf>
    <xf numFmtId="0" fontId="0" fillId="0" borderId="37" xfId="0" applyBorder="1"/>
    <xf numFmtId="10" fontId="10" fillId="0" borderId="38" xfId="0" applyNumberFormat="1" applyFont="1" applyBorder="1"/>
    <xf numFmtId="0" fontId="0" fillId="0" borderId="38" xfId="0" applyBorder="1"/>
    <xf numFmtId="0" fontId="0" fillId="0" borderId="39" xfId="0" applyBorder="1"/>
    <xf numFmtId="0" fontId="0" fillId="0" borderId="40" xfId="0" applyBorder="1" applyAlignment="1">
      <alignment horizontal="center" wrapText="1"/>
    </xf>
    <xf numFmtId="0" fontId="0" fillId="0" borderId="41" xfId="0" applyBorder="1" applyAlignment="1">
      <alignment horizontal="center" wrapText="1"/>
    </xf>
    <xf numFmtId="0" fontId="2" fillId="0" borderId="41" xfId="0" applyFont="1" applyBorder="1" applyAlignment="1">
      <alignment horizontal="left"/>
    </xf>
    <xf numFmtId="0" fontId="2" fillId="0" borderId="41" xfId="0" applyFont="1" applyBorder="1" applyAlignment="1">
      <alignment horizontal="center"/>
    </xf>
    <xf numFmtId="0" fontId="0" fillId="0" borderId="42" xfId="0" applyBorder="1"/>
    <xf numFmtId="165" fontId="2" fillId="6" borderId="0" xfId="0" applyNumberFormat="1" applyFont="1" applyFill="1" applyBorder="1"/>
    <xf numFmtId="3" fontId="0" fillId="6" borderId="0" xfId="0" applyNumberFormat="1" applyFill="1" applyAlignment="1">
      <alignment horizontal="center"/>
    </xf>
    <xf numFmtId="0" fontId="0" fillId="0" borderId="0" xfId="0" applyAlignment="1">
      <alignment horizontal="center"/>
    </xf>
    <xf numFmtId="165" fontId="2" fillId="5" borderId="35" xfId="0" applyNumberFormat="1" applyFont="1" applyFill="1" applyBorder="1"/>
    <xf numFmtId="0" fontId="0" fillId="0" borderId="35" xfId="0" applyBorder="1"/>
    <xf numFmtId="0" fontId="0" fillId="0" borderId="35" xfId="0" applyBorder="1" applyAlignment="1">
      <alignment horizontal="left"/>
    </xf>
    <xf numFmtId="164" fontId="2" fillId="0" borderId="35" xfId="0" applyNumberFormat="1" applyFont="1" applyBorder="1" applyAlignment="1">
      <alignment horizontal="right"/>
    </xf>
    <xf numFmtId="164" fontId="2" fillId="0" borderId="0" xfId="0" applyNumberFormat="1" applyFont="1" applyAlignment="1">
      <alignment horizontal="center"/>
    </xf>
    <xf numFmtId="0" fontId="0" fillId="7" borderId="0" xfId="0" applyFill="1" applyBorder="1"/>
    <xf numFmtId="0" fontId="0" fillId="7" borderId="0" xfId="0" applyFill="1"/>
    <xf numFmtId="164" fontId="3" fillId="0" borderId="43" xfId="0" applyNumberFormat="1" applyFont="1" applyBorder="1" applyAlignment="1">
      <alignment horizontal="center" vertical="center"/>
    </xf>
    <xf numFmtId="0" fontId="0" fillId="2" borderId="0" xfId="0" applyFill="1" applyAlignment="1">
      <alignment horizontal="right"/>
    </xf>
    <xf numFmtId="167" fontId="0" fillId="0" borderId="0" xfId="0" applyNumberFormat="1" applyAlignment="1">
      <alignment horizontal="center"/>
    </xf>
    <xf numFmtId="3" fontId="0" fillId="6" borderId="29" xfId="0" applyNumberFormat="1" applyFill="1" applyBorder="1" applyAlignment="1">
      <alignment horizontal="center"/>
    </xf>
    <xf numFmtId="164" fontId="3" fillId="2" borderId="29" xfId="0" applyNumberFormat="1" applyFont="1" applyFill="1" applyBorder="1" applyAlignment="1">
      <alignment horizontal="center" vertical="center"/>
    </xf>
    <xf numFmtId="168" fontId="0" fillId="0" borderId="0" xfId="0" applyNumberFormat="1" applyBorder="1"/>
    <xf numFmtId="0" fontId="2" fillId="0" borderId="0" xfId="0" applyFont="1" applyAlignment="1">
      <alignment horizontal="center"/>
    </xf>
    <xf numFmtId="0" fontId="2" fillId="2" borderId="0" xfId="0" applyFont="1" applyFill="1" applyAlignment="1">
      <alignment horizontal="center"/>
    </xf>
    <xf numFmtId="0" fontId="0" fillId="0" borderId="0" xfId="0" applyAlignment="1">
      <alignment horizontal="center"/>
    </xf>
    <xf numFmtId="2" fontId="2" fillId="0" borderId="0" xfId="0" applyNumberFormat="1" applyFont="1" applyAlignment="1">
      <alignment horizontal="center"/>
    </xf>
    <xf numFmtId="0" fontId="2" fillId="0" borderId="40" xfId="0" applyFont="1" applyBorder="1" applyAlignment="1">
      <alignment horizontal="center" vertical="center"/>
    </xf>
    <xf numFmtId="0" fontId="2" fillId="0" borderId="41" xfId="0" applyFont="1" applyBorder="1" applyAlignment="1">
      <alignment horizontal="center" vertical="center"/>
    </xf>
    <xf numFmtId="0" fontId="2" fillId="0" borderId="42" xfId="0" applyFont="1" applyBorder="1" applyAlignment="1">
      <alignment horizontal="center" vertical="center"/>
    </xf>
    <xf numFmtId="0" fontId="21" fillId="0" borderId="0" xfId="0" quotePrefix="1" applyFont="1" applyAlignment="1">
      <alignment horizontal="center"/>
    </xf>
    <xf numFmtId="0" fontId="21" fillId="0" borderId="0" xfId="0" applyFont="1" applyAlignment="1">
      <alignment horizontal="center"/>
    </xf>
    <xf numFmtId="0" fontId="4" fillId="0" borderId="0" xfId="0" quotePrefix="1" applyFont="1" applyAlignment="1">
      <alignment horizontal="center" vertical="center"/>
    </xf>
    <xf numFmtId="0" fontId="4" fillId="0" borderId="0" xfId="0"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microsoft.com/office/2011/relationships/chartStyle" Target="style3.xml"/><Relationship Id="rId2" Type="http://schemas.microsoft.com/office/2011/relationships/chartColorStyle" Target="colors3.xml"/><Relationship Id="rId1" Type="http://schemas.openxmlformats.org/officeDocument/2006/relationships/chartUserShapes" Target="../drawings/drawing1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'Ex 2 - 23000 Multi-Part'!$K$17</c:f>
              <c:strCache>
                <c:ptCount val="1"/>
                <c:pt idx="0">
                  <c:v>Voltage</c:v>
                </c:pt>
              </c:strCache>
            </c:strRef>
          </c:tx>
          <c:spPr>
            <a:ln w="31750" cap="rnd">
              <a:solidFill>
                <a:schemeClr val="accent1"/>
              </a:solidFill>
              <a:round/>
            </a:ln>
            <a:effectLst/>
          </c:spPr>
          <c:marker>
            <c:symbol val="circle"/>
            <c:size val="5"/>
            <c:spPr>
              <a:solidFill>
                <a:schemeClr val="accent1"/>
              </a:solidFill>
              <a:ln w="9525">
                <a:solidFill>
                  <a:schemeClr val="accent1"/>
                </a:solidFill>
              </a:ln>
              <a:effectLst/>
            </c:spPr>
          </c:marker>
          <c:xVal>
            <c:numRef>
              <c:f>'Ex 2 - 23000 Multi-Part'!$J$18:$J$28</c:f>
              <c:numCache>
                <c:formatCode>#,##0</c:formatCode>
                <c:ptCount val="11"/>
                <c:pt idx="0">
                  <c:v>0</c:v>
                </c:pt>
                <c:pt idx="1">
                  <c:v>2300</c:v>
                </c:pt>
                <c:pt idx="2">
                  <c:v>4600</c:v>
                </c:pt>
                <c:pt idx="3">
                  <c:v>6900</c:v>
                </c:pt>
                <c:pt idx="4">
                  <c:v>9200</c:v>
                </c:pt>
                <c:pt idx="5">
                  <c:v>11500</c:v>
                </c:pt>
                <c:pt idx="6">
                  <c:v>13800</c:v>
                </c:pt>
                <c:pt idx="7">
                  <c:v>16100</c:v>
                </c:pt>
                <c:pt idx="8">
                  <c:v>18400</c:v>
                </c:pt>
                <c:pt idx="9">
                  <c:v>20700</c:v>
                </c:pt>
                <c:pt idx="10">
                  <c:v>23000</c:v>
                </c:pt>
              </c:numCache>
            </c:numRef>
          </c:xVal>
          <c:yVal>
            <c:numRef>
              <c:f>'Ex 2 - 23000 Multi-Part'!$K$18:$K$28</c:f>
              <c:numCache>
                <c:formatCode>0.00</c:formatCode>
                <c:ptCount val="11"/>
                <c:pt idx="0">
                  <c:v>1.6474127525973521</c:v>
                </c:pt>
                <c:pt idx="1">
                  <c:v>1.3763659833311279</c:v>
                </c:pt>
                <c:pt idx="2">
                  <c:v>1.1500967395082118</c:v>
                </c:pt>
                <c:pt idx="3">
                  <c:v>0.96124376914691967</c:v>
                </c:pt>
                <c:pt idx="4">
                  <c:v>0.80366308962358146</c:v>
                </c:pt>
                <c:pt idx="5">
                  <c:v>0.67222810454437121</c:v>
                </c:pt>
                <c:pt idx="6">
                  <c:v>0.56266281939925233</c:v>
                </c:pt>
                <c:pt idx="7">
                  <c:v>0.47140272997734983</c:v>
                </c:pt>
                <c:pt idx="8">
                  <c:v>0.39547885780525088</c:v>
                </c:pt>
                <c:pt idx="9">
                  <c:v>0.33242115991537746</c:v>
                </c:pt>
                <c:pt idx="10">
                  <c:v>0.28017817055962485</c:v>
                </c:pt>
              </c:numCache>
            </c:numRef>
          </c:yVal>
          <c:smooth val="1"/>
          <c:extLst xmlns:c16r2="http://schemas.microsoft.com/office/drawing/2015/06/chart">
            <c:ext xmlns:c16="http://schemas.microsoft.com/office/drawing/2014/chart" uri="{C3380CC4-5D6E-409C-BE32-E72D297353CC}">
              <c16:uniqueId val="{00000000-FEC6-4888-A590-B58968D3BBD7}"/>
            </c:ext>
          </c:extLst>
        </c:ser>
        <c:ser>
          <c:idx val="1"/>
          <c:order val="1"/>
          <c:tx>
            <c:strRef>
              <c:f>'Ex 2 - 23000 Multi-Part'!$L$17</c:f>
              <c:strCache>
                <c:ptCount val="1"/>
                <c:pt idx="0">
                  <c:v>Current</c:v>
                </c:pt>
              </c:strCache>
            </c:strRef>
          </c:tx>
          <c:spPr>
            <a:ln w="31750" cap="rnd">
              <a:solidFill>
                <a:srgbClr val="FF0000"/>
              </a:solidFill>
              <a:round/>
            </a:ln>
            <a:effectLst/>
          </c:spPr>
          <c:marker>
            <c:symbol val="circle"/>
            <c:size val="5"/>
            <c:spPr>
              <a:solidFill>
                <a:schemeClr val="accent2"/>
              </a:solidFill>
              <a:ln w="9525">
                <a:solidFill>
                  <a:schemeClr val="accent2"/>
                </a:solidFill>
              </a:ln>
              <a:effectLst/>
            </c:spPr>
          </c:marker>
          <c:xVal>
            <c:numRef>
              <c:f>'Ex 2 - 23000 Multi-Part'!$J$18:$J$28</c:f>
              <c:numCache>
                <c:formatCode>#,##0</c:formatCode>
                <c:ptCount val="11"/>
                <c:pt idx="0">
                  <c:v>0</c:v>
                </c:pt>
                <c:pt idx="1">
                  <c:v>2300</c:v>
                </c:pt>
                <c:pt idx="2">
                  <c:v>4600</c:v>
                </c:pt>
                <c:pt idx="3">
                  <c:v>6900</c:v>
                </c:pt>
                <c:pt idx="4">
                  <c:v>9200</c:v>
                </c:pt>
                <c:pt idx="5">
                  <c:v>11500</c:v>
                </c:pt>
                <c:pt idx="6">
                  <c:v>13800</c:v>
                </c:pt>
                <c:pt idx="7">
                  <c:v>16100</c:v>
                </c:pt>
                <c:pt idx="8">
                  <c:v>18400</c:v>
                </c:pt>
                <c:pt idx="9">
                  <c:v>20700</c:v>
                </c:pt>
                <c:pt idx="10">
                  <c:v>23000</c:v>
                </c:pt>
              </c:numCache>
            </c:numRef>
          </c:xVal>
          <c:yVal>
            <c:numRef>
              <c:f>'Ex 2 - 23000 Multi-Part'!$L$18:$L$28</c:f>
              <c:numCache>
                <c:formatCode>0.00</c:formatCode>
                <c:ptCount val="11"/>
                <c:pt idx="0">
                  <c:v>6.9999999999128297</c:v>
                </c:pt>
                <c:pt idx="1">
                  <c:v>5.8440086726184557</c:v>
                </c:pt>
                <c:pt idx="2">
                  <c:v>4.8781413749777043</c:v>
                </c:pt>
                <c:pt idx="3">
                  <c:v>4.0709753981916466</c:v>
                </c:pt>
                <c:pt idx="4">
                  <c:v>3.3962510878513306</c:v>
                </c:pt>
                <c:pt idx="5">
                  <c:v>2.8320175345769996</c:v>
                </c:pt>
                <c:pt idx="6">
                  <c:v>2.3599184417195884</c:v>
                </c:pt>
                <c:pt idx="7">
                  <c:v>1.9645949371490083</c:v>
                </c:pt>
                <c:pt idx="8">
                  <c:v>1.6331859007136236</c:v>
                </c:pt>
                <c:pt idx="9">
                  <c:v>1.3549095514475806</c:v>
                </c:pt>
                <c:pt idx="10">
                  <c:v>1.1207126822384994</c:v>
                </c:pt>
              </c:numCache>
            </c:numRef>
          </c:yVal>
          <c:smooth val="1"/>
          <c:extLst xmlns:c16r2="http://schemas.microsoft.com/office/drawing/2015/06/chart">
            <c:ext xmlns:c16="http://schemas.microsoft.com/office/drawing/2014/chart" uri="{C3380CC4-5D6E-409C-BE32-E72D297353CC}">
              <c16:uniqueId val="{00000001-FEC6-4888-A590-B58968D3BBD7}"/>
            </c:ext>
          </c:extLst>
        </c:ser>
        <c:dLbls>
          <c:showLegendKey val="0"/>
          <c:showVal val="0"/>
          <c:showCatName val="0"/>
          <c:showSerName val="0"/>
          <c:showPercent val="0"/>
          <c:showBubbleSize val="0"/>
        </c:dLbls>
        <c:axId val="106547840"/>
        <c:axId val="106550016"/>
      </c:scatterChart>
      <c:valAx>
        <c:axId val="1065478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6550016"/>
        <c:crosses val="autoZero"/>
        <c:crossBetween val="midCat"/>
      </c:valAx>
      <c:valAx>
        <c:axId val="1065500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654784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'Ex 2 - 23000 Multi-Part'!$K$47</c:f>
              <c:strCache>
                <c:ptCount val="1"/>
                <c:pt idx="0">
                  <c:v>Det-Volts</c:v>
                </c:pt>
              </c:strCache>
            </c:strRef>
          </c:tx>
          <c:spPr>
            <a:ln w="31750" cap="rnd">
              <a:solidFill>
                <a:schemeClr val="accent1"/>
              </a:solidFill>
              <a:round/>
            </a:ln>
            <a:effectLst/>
          </c:spPr>
          <c:marker>
            <c:symbol val="circle"/>
            <c:size val="5"/>
            <c:spPr>
              <a:solidFill>
                <a:schemeClr val="accent1"/>
              </a:solidFill>
              <a:ln w="9525">
                <a:solidFill>
                  <a:schemeClr val="accent1"/>
                </a:solidFill>
              </a:ln>
              <a:effectLst/>
            </c:spPr>
          </c:marker>
          <c:xVal>
            <c:numRef>
              <c:f>'Ex 2 - 23000 Multi-Part'!$J$48:$J$58</c:f>
              <c:numCache>
                <c:formatCode>#,##0</c:formatCode>
                <c:ptCount val="11"/>
                <c:pt idx="0">
                  <c:v>0</c:v>
                </c:pt>
                <c:pt idx="1">
                  <c:v>2300</c:v>
                </c:pt>
                <c:pt idx="2">
                  <c:v>4600</c:v>
                </c:pt>
                <c:pt idx="3">
                  <c:v>6900</c:v>
                </c:pt>
                <c:pt idx="4">
                  <c:v>9200</c:v>
                </c:pt>
                <c:pt idx="5">
                  <c:v>11500</c:v>
                </c:pt>
                <c:pt idx="6">
                  <c:v>13800</c:v>
                </c:pt>
                <c:pt idx="7">
                  <c:v>16100</c:v>
                </c:pt>
                <c:pt idx="8">
                  <c:v>18400</c:v>
                </c:pt>
                <c:pt idx="9">
                  <c:v>20700</c:v>
                </c:pt>
                <c:pt idx="10">
                  <c:v>23000</c:v>
                </c:pt>
              </c:numCache>
            </c:numRef>
          </c:xVal>
          <c:yVal>
            <c:numRef>
              <c:f>'Ex 2 - 23000 Multi-Part'!$K$48:$K$58</c:f>
              <c:numCache>
                <c:formatCode>0.00</c:formatCode>
                <c:ptCount val="11"/>
                <c:pt idx="0">
                  <c:v>5.6918886408528595E-2</c:v>
                </c:pt>
                <c:pt idx="1">
                  <c:v>6.4700769513009182E-2</c:v>
                </c:pt>
                <c:pt idx="2">
                  <c:v>7.1511467536220577E-2</c:v>
                </c:pt>
                <c:pt idx="3">
                  <c:v>7.7161912121331638E-2</c:v>
                </c:pt>
                <c:pt idx="4">
                  <c:v>8.1636667296077631E-2</c:v>
                </c:pt>
                <c:pt idx="5">
                  <c:v>8.5037734904728962E-2</c:v>
                </c:pt>
                <c:pt idx="6">
                  <c:v>8.7521584739601685E-2</c:v>
                </c:pt>
                <c:pt idx="7">
                  <c:v>8.9250512215414732E-2</c:v>
                </c:pt>
                <c:pt idx="8">
                  <c:v>9.0363280682685648E-2</c:v>
                </c:pt>
                <c:pt idx="9">
                  <c:v>9.0960979021549468E-2</c:v>
                </c:pt>
                <c:pt idx="10">
                  <c:v>9.1101835845074489E-2</c:v>
                </c:pt>
              </c:numCache>
            </c:numRef>
          </c:yVal>
          <c:smooth val="1"/>
          <c:extLst xmlns:c16r2="http://schemas.microsoft.com/office/drawing/2015/06/chart">
            <c:ext xmlns:c16="http://schemas.microsoft.com/office/drawing/2014/chart" uri="{C3380CC4-5D6E-409C-BE32-E72D297353CC}">
              <c16:uniqueId val="{00000000-7FDF-4871-BEB8-2C09A6DCB875}"/>
            </c:ext>
          </c:extLst>
        </c:ser>
        <c:ser>
          <c:idx val="1"/>
          <c:order val="1"/>
          <c:tx>
            <c:strRef>
              <c:f>'Ex 2 - 23000 Multi-Part'!$L$47</c:f>
              <c:strCache>
                <c:ptCount val="1"/>
                <c:pt idx="0">
                  <c:v>Det-Current</c:v>
                </c:pt>
              </c:strCache>
            </c:strRef>
          </c:tx>
          <c:spPr>
            <a:ln w="31750" cap="rnd">
              <a:solidFill>
                <a:srgbClr val="FF0000"/>
              </a:solidFill>
              <a:round/>
            </a:ln>
            <a:effectLst/>
          </c:spPr>
          <c:marker>
            <c:symbol val="circle"/>
            <c:size val="5"/>
            <c:spPr>
              <a:solidFill>
                <a:schemeClr val="accent2"/>
              </a:solidFill>
              <a:ln w="9525">
                <a:solidFill>
                  <a:schemeClr val="accent2"/>
                </a:solidFill>
              </a:ln>
              <a:effectLst/>
            </c:spPr>
          </c:marker>
          <c:xVal>
            <c:numRef>
              <c:f>'Ex 2 - 23000 Multi-Part'!$J$48:$J$58</c:f>
              <c:numCache>
                <c:formatCode>#,##0</c:formatCode>
                <c:ptCount val="11"/>
                <c:pt idx="0">
                  <c:v>0</c:v>
                </c:pt>
                <c:pt idx="1">
                  <c:v>2300</c:v>
                </c:pt>
                <c:pt idx="2">
                  <c:v>4600</c:v>
                </c:pt>
                <c:pt idx="3">
                  <c:v>6900</c:v>
                </c:pt>
                <c:pt idx="4">
                  <c:v>9200</c:v>
                </c:pt>
                <c:pt idx="5">
                  <c:v>11500</c:v>
                </c:pt>
                <c:pt idx="6">
                  <c:v>13800</c:v>
                </c:pt>
                <c:pt idx="7">
                  <c:v>16100</c:v>
                </c:pt>
                <c:pt idx="8">
                  <c:v>18400</c:v>
                </c:pt>
                <c:pt idx="9">
                  <c:v>20700</c:v>
                </c:pt>
                <c:pt idx="10">
                  <c:v>23000</c:v>
                </c:pt>
              </c:numCache>
            </c:numRef>
          </c:xVal>
          <c:yVal>
            <c:numRef>
              <c:f>'Ex 2 - 23000 Multi-Part'!$L$48:$L$58</c:f>
              <c:numCache>
                <c:formatCode>0.00</c:formatCode>
                <c:ptCount val="11"/>
                <c:pt idx="0">
                  <c:v>0.22767554563411438</c:v>
                </c:pt>
                <c:pt idx="1">
                  <c:v>0.25880307805203673</c:v>
                </c:pt>
                <c:pt idx="2">
                  <c:v>0.28604587014488231</c:v>
                </c:pt>
                <c:pt idx="3">
                  <c:v>0.30864764848532655</c:v>
                </c:pt>
                <c:pt idx="4">
                  <c:v>0.32654666918431052</c:v>
                </c:pt>
                <c:pt idx="5">
                  <c:v>0.34015093961891585</c:v>
                </c:pt>
                <c:pt idx="6">
                  <c:v>0.35008633895840674</c:v>
                </c:pt>
                <c:pt idx="7">
                  <c:v>0.35700204886165893</c:v>
                </c:pt>
                <c:pt idx="8">
                  <c:v>0.36145312273074259</c:v>
                </c:pt>
                <c:pt idx="9">
                  <c:v>0.36384391608619787</c:v>
                </c:pt>
                <c:pt idx="10">
                  <c:v>0.36440734338029795</c:v>
                </c:pt>
              </c:numCache>
            </c:numRef>
          </c:yVal>
          <c:smooth val="1"/>
          <c:extLst xmlns:c16r2="http://schemas.microsoft.com/office/drawing/2015/06/chart">
            <c:ext xmlns:c16="http://schemas.microsoft.com/office/drawing/2014/chart" uri="{C3380CC4-5D6E-409C-BE32-E72D297353CC}">
              <c16:uniqueId val="{00000001-7FDF-4871-BEB8-2C09A6DCB875}"/>
            </c:ext>
          </c:extLst>
        </c:ser>
        <c:dLbls>
          <c:showLegendKey val="0"/>
          <c:showVal val="0"/>
          <c:showCatName val="0"/>
          <c:showSerName val="0"/>
          <c:showPercent val="0"/>
          <c:showBubbleSize val="0"/>
        </c:dLbls>
        <c:axId val="106621184"/>
        <c:axId val="106627456"/>
      </c:scatterChart>
      <c:valAx>
        <c:axId val="106621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6627456"/>
        <c:crosses val="autoZero"/>
        <c:crossBetween val="midCat"/>
      </c:valAx>
      <c:valAx>
        <c:axId val="1066274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662118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2"/>
          <c:order val="0"/>
          <c:tx>
            <c:strRef>
              <c:f>'Ex 3- JLess Wet Ballast SHUNT'!$E$37</c:f>
              <c:strCache>
                <c:ptCount val="1"/>
                <c:pt idx="0">
                  <c:v>Left Side Rail</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'Ex 3- JLess Wet Ballast SHUNT'!$C$38:$C$74</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'Ex 3- JLess Wet Ballast SHUNT'!$E$38:$E$74</c:f>
              <c:numCache>
                <c:formatCode>0.00000</c:formatCode>
                <c:ptCount val="37"/>
                <c:pt idx="0">
                  <c:v>3.0388804899862096</c:v>
                </c:pt>
                <c:pt idx="1">
                  <c:v>3.039978722530015</c:v>
                </c:pt>
                <c:pt idx="2">
                  <c:v>3.043281198761334</c:v>
                </c:pt>
                <c:pt idx="3">
                  <c:v>3.0488069532518889</c:v>
                </c:pt>
                <c:pt idx="4">
                  <c:v>3.0565887491815653</c:v>
                </c:pt>
                <c:pt idx="5">
                  <c:v>3.0666731078855189</c:v>
                </c:pt>
                <c:pt idx="6">
                  <c:v>3.0791209827465402</c:v>
                </c:pt>
                <c:pt idx="7">
                  <c:v>3.0940086566635263</c:v>
                </c:pt>
                <c:pt idx="8">
                  <c:v>3.1114288882330441</c:v>
                </c:pt>
                <c:pt idx="9">
                  <c:v>3.1314923395825618</c:v>
                </c:pt>
                <c:pt idx="10">
                  <c:v>3.1543293281488358</c:v>
                </c:pt>
                <c:pt idx="11">
                  <c:v>3.1800919561160113</c:v>
                </c:pt>
                <c:pt idx="12">
                  <c:v>3.2083477199454129</c:v>
                </c:pt>
                <c:pt idx="13">
                  <c:v>8.6590313913548584</c:v>
                </c:pt>
                <c:pt idx="14">
                  <c:v>8.5381151427175261</c:v>
                </c:pt>
                <c:pt idx="15">
                  <c:v>8.4225286384542652</c:v>
                </c:pt>
                <c:pt idx="16">
                  <c:v>8.3141770151631604</c:v>
                </c:pt>
                <c:pt idx="17">
                  <c:v>8.2124821054834278</c:v>
                </c:pt>
                <c:pt idx="18">
                  <c:v>8.1169249071065934</c:v>
                </c:pt>
                <c:pt idx="19">
                  <c:v>8.0270382253245476</c:v>
                </c:pt>
                <c:pt idx="20">
                  <c:v>7.9424003914220789</c:v>
                </c:pt>
                <c:pt idx="21">
                  <c:v>7.8626298781847961</c:v>
                </c:pt>
                <c:pt idx="22">
                  <c:v>7.7873806670089056</c:v>
                </c:pt>
                <c:pt idx="23">
                  <c:v>7.7163382475409028</c:v>
                </c:pt>
                <c:pt idx="24">
                  <c:v>7.6492161519461046</c:v>
                </c:pt>
                <c:pt idx="25">
                  <c:v>7.5857529429503074</c:v>
                </c:pt>
                <c:pt idx="26">
                  <c:v>7.5257095885966105</c:v>
                </c:pt>
                <c:pt idx="27">
                  <c:v>7.4688671678870318</c:v>
                </c:pt>
                <c:pt idx="28">
                  <c:v>7.4150248606628573</c:v>
                </c:pt>
                <c:pt idx="29">
                  <c:v>7.3639981826289267</c:v>
                </c:pt>
                <c:pt idx="30">
                  <c:v>7.3156174326706855</c:v>
                </c:pt>
                <c:pt idx="31">
                  <c:v>7.2697263248035924</c:v>
                </c:pt>
                <c:pt idx="32">
                  <c:v>7.2261807814387584</c:v>
                </c:pt>
                <c:pt idx="33">
                  <c:v>7.1848478683105252</c:v>
                </c:pt>
                <c:pt idx="34">
                  <c:v>7.1456048545260868</c:v>
                </c:pt>
                <c:pt idx="35">
                  <c:v>7.1083383838757417</c:v>
                </c:pt>
                <c:pt idx="36">
                  <c:v>7.072943745878808</c:v>
                </c:pt>
              </c:numCache>
            </c:numRef>
          </c:yVal>
          <c:smooth val="1"/>
          <c:extLst xmlns:c16r2="http://schemas.microsoft.com/office/drawing/2015/06/chart">
            <c:ext xmlns:c16="http://schemas.microsoft.com/office/drawing/2014/chart" uri="{C3380CC4-5D6E-409C-BE32-E72D297353CC}">
              <c16:uniqueId val="{00000002-B807-44AE-9550-67DEC1CBFA58}"/>
            </c:ext>
          </c:extLst>
        </c:ser>
        <c:ser>
          <c:idx val="3"/>
          <c:order val="1"/>
          <c:tx>
            <c:strRef>
              <c:f>'Ex 3- JLess Wet Ballast SHUNT'!$F$37</c:f>
              <c:strCache>
                <c:ptCount val="1"/>
                <c:pt idx="0">
                  <c:v>Left Side Det</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'Ex 3- JLess Wet Ballast SHUNT'!$C$38:$C$74</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'Ex 3- JLess Wet Ballast SHUNT'!$F$38:$F$74</c:f>
              <c:numCache>
                <c:formatCode>0.00000</c:formatCode>
                <c:ptCount val="37"/>
                <c:pt idx="0">
                  <c:v>1.239272190356064</c:v>
                </c:pt>
                <c:pt idx="1">
                  <c:v>1.2397200556322954</c:v>
                </c:pt>
                <c:pt idx="2">
                  <c:v>1.2410668236168449</c:v>
                </c:pt>
                <c:pt idx="3">
                  <c:v>1.2433202567128305</c:v>
                </c:pt>
                <c:pt idx="4">
                  <c:v>1.246493715925344</c:v>
                </c:pt>
                <c:pt idx="5">
                  <c:v>1.2506061729109235</c:v>
                </c:pt>
                <c:pt idx="6">
                  <c:v>1.2556824847945691</c:v>
                </c:pt>
                <c:pt idx="7">
                  <c:v>1.2617537601623261</c:v>
                </c:pt>
                <c:pt idx="8">
                  <c:v>1.268857826480434</c:v>
                </c:pt>
                <c:pt idx="9">
                  <c:v>1.2770398123735782</c:v>
                </c:pt>
                <c:pt idx="10">
                  <c:v>1.2863528620097591</c:v>
                </c:pt>
                <c:pt idx="11">
                  <c:v>1.2968590034968679</c:v>
                </c:pt>
                <c:pt idx="12">
                  <c:v>1.3083818595112566</c:v>
                </c:pt>
                <c:pt idx="13">
                  <c:v>1.3103869613226817</c:v>
                </c:pt>
                <c:pt idx="14">
                  <c:v>1.3936526889781511</c:v>
                </c:pt>
                <c:pt idx="15">
                  <c:v>1.4732482312902317</c:v>
                </c:pt>
                <c:pt idx="16">
                  <c:v>1.5478616670993819</c:v>
                </c:pt>
                <c:pt idx="17">
                  <c:v>1.6178911358330434</c:v>
                </c:pt>
                <c:pt idx="18">
                  <c:v>1.683694034494156</c:v>
                </c:pt>
                <c:pt idx="19">
                  <c:v>1.7455920841728696</c:v>
                </c:pt>
                <c:pt idx="20">
                  <c:v>1.8038756557068227</c:v>
                </c:pt>
                <c:pt idx="21">
                  <c:v>1.8588074775670411</c:v>
                </c:pt>
                <c:pt idx="22">
                  <c:v>1.9106258261733799</c:v>
                </c:pt>
                <c:pt idx="23">
                  <c:v>1.9595472806352243</c:v>
                </c:pt>
                <c:pt idx="24">
                  <c:v>2.0057691093343921</c:v>
                </c:pt>
                <c:pt idx="25">
                  <c:v>2.0494713440293713</c:v>
                </c:pt>
                <c:pt idx="26">
                  <c:v>2.0908185876585619</c:v>
                </c:pt>
                <c:pt idx="27">
                  <c:v>2.1299615942885182</c:v>
                </c:pt>
                <c:pt idx="28">
                  <c:v>2.1670386533289192</c:v>
                </c:pt>
                <c:pt idx="29">
                  <c:v>2.202176804935652</c:v>
                </c:pt>
                <c:pt idx="30">
                  <c:v>2.2354929092242708</c:v>
                </c:pt>
                <c:pt idx="31">
                  <c:v>2.2670945883412794</c:v>
                </c:pt>
                <c:pt idx="32">
                  <c:v>2.2970810574493368</c:v>
                </c:pt>
                <c:pt idx="33">
                  <c:v>2.3255438581608008</c:v>
                </c:pt>
                <c:pt idx="34">
                  <c:v>2.3525675058093061</c:v>
                </c:pt>
                <c:pt idx="35">
                  <c:v>2.3782300601047117</c:v>
                </c:pt>
                <c:pt idx="36">
                  <c:v>2.4026036271077316</c:v>
                </c:pt>
              </c:numCache>
            </c:numRef>
          </c:yVal>
          <c:smooth val="1"/>
          <c:extLst xmlns:c16r2="http://schemas.microsoft.com/office/drawing/2015/06/chart">
            <c:ext xmlns:c16="http://schemas.microsoft.com/office/drawing/2014/chart" uri="{C3380CC4-5D6E-409C-BE32-E72D297353CC}">
              <c16:uniqueId val="{00000003-B807-44AE-9550-67DEC1CBFA58}"/>
            </c:ext>
          </c:extLst>
        </c:ser>
        <c:ser>
          <c:idx val="0"/>
          <c:order val="2"/>
          <c:tx>
            <c:strRef>
              <c:f>'Ex 3- JLess Wet Ballast SHUNT'!$G$37</c:f>
              <c:strCache>
                <c:ptCount val="1"/>
                <c:pt idx="0">
                  <c:v>Right Side Rail</c:v>
                </c:pt>
              </c:strCache>
            </c:strRef>
          </c:tx>
          <c:spPr>
            <a:ln w="19050" cap="rnd">
              <a:solidFill>
                <a:schemeClr val="accent1"/>
              </a:solidFill>
              <a:round/>
            </a:ln>
            <a:effectLst/>
          </c:spPr>
          <c:marker>
            <c:symbol val="x"/>
            <c:size val="5"/>
            <c:spPr>
              <a:noFill/>
              <a:ln w="9525">
                <a:solidFill>
                  <a:schemeClr val="accent1"/>
                </a:solidFill>
              </a:ln>
              <a:effectLst/>
            </c:spPr>
          </c:marker>
          <c:xVal>
            <c:numRef>
              <c:f>'Ex 3- JLess Wet Ballast SHUNT'!$C$38:$C$74</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'Ex 3- JLess Wet Ballast SHUNT'!$G$38:$G$74</c:f>
              <c:numCache>
                <c:formatCode>0.00000</c:formatCode>
                <c:ptCount val="37"/>
                <c:pt idx="0">
                  <c:v>3.043537087162731</c:v>
                </c:pt>
                <c:pt idx="1">
                  <c:v>3.265549519587799</c:v>
                </c:pt>
                <c:pt idx="2">
                  <c:v>3.480135165025851</c:v>
                </c:pt>
                <c:pt idx="3">
                  <c:v>3.6833950962221396</c:v>
                </c:pt>
                <c:pt idx="4">
                  <c:v>3.8760257534609885</c:v>
                </c:pt>
                <c:pt idx="5">
                  <c:v>4.0586677695370978</c:v>
                </c:pt>
                <c:pt idx="6">
                  <c:v>4.2319111341701614</c:v>
                </c:pt>
                <c:pt idx="7">
                  <c:v>4.396299749443517</c:v>
                </c:pt>
                <c:pt idx="8">
                  <c:v>4.5523354504608848</c:v>
                </c:pt>
                <c:pt idx="9">
                  <c:v>4.7004815536579203</c:v>
                </c:pt>
                <c:pt idx="10">
                  <c:v>4.8411659850943254</c:v>
                </c:pt>
                <c:pt idx="11">
                  <c:v>4.9747840322313408</c:v>
                </c:pt>
                <c:pt idx="12">
                  <c:v>5.0992258695950436</c:v>
                </c:pt>
                <c:pt idx="13">
                  <c:v>5.1036276780352576</c:v>
                </c:pt>
                <c:pt idx="14">
                  <c:v>5.1949585632137296</c:v>
                </c:pt>
                <c:pt idx="15">
                  <c:v>5.2822637671711359</c:v>
                </c:pt>
                <c:pt idx="16">
                  <c:v>5.3641042954477065</c:v>
                </c:pt>
                <c:pt idx="17">
                  <c:v>5.440916851442986</c:v>
                </c:pt>
                <c:pt idx="18">
                  <c:v>5.5130934498016231</c:v>
                </c:pt>
                <c:pt idx="19">
                  <c:v>5.580986973669801</c:v>
                </c:pt>
                <c:pt idx="20">
                  <c:v>5.6449159193409919</c:v>
                </c:pt>
                <c:pt idx="21">
                  <c:v>5.7051684632894277</c:v>
                </c:pt>
                <c:pt idx="22">
                  <c:v>5.7620059615010062</c:v>
                </c:pt>
                <c:pt idx="23">
                  <c:v>5.8156659710394552</c:v>
                </c:pt>
                <c:pt idx="24">
                  <c:v>5.866364867794795</c:v>
                </c:pt>
                <c:pt idx="25">
                  <c:v>5.9143001214862609</c:v>
                </c:pt>
                <c:pt idx="26">
                  <c:v>5.959652278570255</c:v>
                </c:pt>
                <c:pt idx="27">
                  <c:v>6.00258669522308</c:v>
                </c:pt>
                <c:pt idx="28">
                  <c:v>6.043255055631648</c:v>
                </c:pt>
                <c:pt idx="29">
                  <c:v>6.0817967051210617</c:v>
                </c:pt>
                <c:pt idx="30">
                  <c:v>6.1183398229326054</c:v>
                </c:pt>
                <c:pt idx="31">
                  <c:v>6.1530024555444873</c:v>
                </c:pt>
                <c:pt idx="32">
                  <c:v>6.1858934281466569</c:v>
                </c:pt>
                <c:pt idx="33">
                  <c:v>6.2171131491150788</c:v>
                </c:pt>
                <c:pt idx="34">
                  <c:v>6.2467543199783337</c:v>
                </c:pt>
                <c:pt idx="35">
                  <c:v>6.2749025613464751</c:v>
                </c:pt>
                <c:pt idx="36">
                  <c:v>6.3016369635071463</c:v>
                </c:pt>
              </c:numCache>
            </c:numRef>
          </c:yVal>
          <c:smooth val="1"/>
          <c:extLst xmlns:c16r2="http://schemas.microsoft.com/office/drawing/2015/06/chart">
            <c:ext xmlns:c16="http://schemas.microsoft.com/office/drawing/2014/chart" uri="{C3380CC4-5D6E-409C-BE32-E72D297353CC}">
              <c16:uniqueId val="{00000004-B807-44AE-9550-67DEC1CBFA58}"/>
            </c:ext>
          </c:extLst>
        </c:ser>
        <c:ser>
          <c:idx val="4"/>
          <c:order val="3"/>
          <c:tx>
            <c:strRef>
              <c:f>'Ex 3- JLess Wet Ballast SHUNT'!$H$37</c:f>
              <c:strCache>
                <c:ptCount val="1"/>
                <c:pt idx="0">
                  <c:v>Right Side Det</c:v>
                </c:pt>
              </c:strCache>
            </c:strRef>
          </c:tx>
          <c:spPr>
            <a:ln w="19050" cap="rnd">
              <a:solidFill>
                <a:schemeClr val="accent5"/>
              </a:solidFill>
              <a:round/>
            </a:ln>
            <a:effectLst/>
          </c:spPr>
          <c:marker>
            <c:symbol val="x"/>
            <c:size val="5"/>
            <c:spPr>
              <a:noFill/>
              <a:ln w="9525">
                <a:solidFill>
                  <a:schemeClr val="accent5"/>
                </a:solidFill>
              </a:ln>
              <a:effectLst/>
            </c:spPr>
          </c:marker>
          <c:xVal>
            <c:numRef>
              <c:f>'Ex 3- JLess Wet Ballast SHUNT'!$C$38:$C$74</c:f>
              <c:numCache>
                <c:formatCode>General</c:formatCode>
                <c:ptCount val="37"/>
                <c:pt idx="0">
                  <c:v>5</c:v>
                </c:pt>
                <c:pt idx="1">
                  <c:v>250</c:v>
                </c:pt>
                <c:pt idx="2">
                  <c:v>500</c:v>
                </c:pt>
                <c:pt idx="3">
                  <c:v>750</c:v>
                </c:pt>
                <c:pt idx="4">
                  <c:v>1000</c:v>
                </c:pt>
                <c:pt idx="5">
                  <c:v>1250</c:v>
                </c:pt>
                <c:pt idx="6">
                  <c:v>1500</c:v>
                </c:pt>
                <c:pt idx="7">
                  <c:v>1750</c:v>
                </c:pt>
                <c:pt idx="8">
                  <c:v>2000</c:v>
                </c:pt>
                <c:pt idx="9">
                  <c:v>2250</c:v>
                </c:pt>
                <c:pt idx="10">
                  <c:v>2500</c:v>
                </c:pt>
                <c:pt idx="11">
                  <c:v>2750</c:v>
                </c:pt>
                <c:pt idx="12">
                  <c:v>2995</c:v>
                </c:pt>
                <c:pt idx="13">
                  <c:v>3005</c:v>
                </c:pt>
                <c:pt idx="14">
                  <c:v>3250</c:v>
                </c:pt>
                <c:pt idx="15">
                  <c:v>3500</c:v>
                </c:pt>
                <c:pt idx="16">
                  <c:v>3750</c:v>
                </c:pt>
                <c:pt idx="17">
                  <c:v>4000</c:v>
                </c:pt>
                <c:pt idx="18">
                  <c:v>4250</c:v>
                </c:pt>
                <c:pt idx="19">
                  <c:v>4500</c:v>
                </c:pt>
                <c:pt idx="20">
                  <c:v>4750</c:v>
                </c:pt>
                <c:pt idx="21">
                  <c:v>5000</c:v>
                </c:pt>
                <c:pt idx="22">
                  <c:v>5250</c:v>
                </c:pt>
                <c:pt idx="23">
                  <c:v>5500</c:v>
                </c:pt>
                <c:pt idx="24">
                  <c:v>5750</c:v>
                </c:pt>
                <c:pt idx="25">
                  <c:v>6000</c:v>
                </c:pt>
                <c:pt idx="26">
                  <c:v>6250</c:v>
                </c:pt>
                <c:pt idx="27">
                  <c:v>6500</c:v>
                </c:pt>
                <c:pt idx="28">
                  <c:v>6750</c:v>
                </c:pt>
                <c:pt idx="29">
                  <c:v>7000</c:v>
                </c:pt>
                <c:pt idx="30">
                  <c:v>7250</c:v>
                </c:pt>
                <c:pt idx="31">
                  <c:v>7500</c:v>
                </c:pt>
                <c:pt idx="32">
                  <c:v>7750</c:v>
                </c:pt>
                <c:pt idx="33">
                  <c:v>8000</c:v>
                </c:pt>
                <c:pt idx="34">
                  <c:v>8250</c:v>
                </c:pt>
                <c:pt idx="35">
                  <c:v>8500</c:v>
                </c:pt>
                <c:pt idx="36">
                  <c:v>8750</c:v>
                </c:pt>
              </c:numCache>
            </c:numRef>
          </c:xVal>
          <c:yVal>
            <c:numRef>
              <c:f>'Ex 3- JLess Wet Ballast SHUNT'!$H$38:$H$74</c:f>
              <c:numCache>
                <c:formatCode>0.00000</c:formatCode>
                <c:ptCount val="37"/>
                <c:pt idx="0">
                  <c:v>1.2411711763153901</c:v>
                </c:pt>
                <c:pt idx="1">
                  <c:v>1.3317090682543193</c:v>
                </c:pt>
                <c:pt idx="2">
                  <c:v>1.4192182755815845</c:v>
                </c:pt>
                <c:pt idx="3">
                  <c:v>1.5021087943023095</c:v>
                </c:pt>
                <c:pt idx="4">
                  <c:v>1.5806646365977726</c:v>
                </c:pt>
                <c:pt idx="5">
                  <c:v>1.6551470560478099</c:v>
                </c:pt>
                <c:pt idx="6">
                  <c:v>1.7257966537075209</c:v>
                </c:pt>
                <c:pt idx="7">
                  <c:v>1.7928352358402244</c:v>
                </c:pt>
                <c:pt idx="8">
                  <c:v>1.8564674535634083</c:v>
                </c:pt>
                <c:pt idx="9">
                  <c:v>1.9168822498697082</c:v>
                </c:pt>
                <c:pt idx="10">
                  <c:v>1.9742541353616521</c:v>
                </c:pt>
                <c:pt idx="11">
                  <c:v>2.0287443104416667</c:v>
                </c:pt>
                <c:pt idx="12">
                  <c:v>2.0794923766686306</c:v>
                </c:pt>
                <c:pt idx="13">
                  <c:v>2.0812874583788878</c:v>
                </c:pt>
                <c:pt idx="14">
                  <c:v>2.1185326960561341</c:v>
                </c:pt>
                <c:pt idx="15">
                  <c:v>2.1541362387733631</c:v>
                </c:pt>
                <c:pt idx="16">
                  <c:v>2.1875112566693988</c:v>
                </c:pt>
                <c:pt idx="17">
                  <c:v>2.2188358397942682</c:v>
                </c:pt>
                <c:pt idx="18">
                  <c:v>2.2482698538777783</c:v>
                </c:pt>
                <c:pt idx="19">
                  <c:v>2.2759572066092741</c:v>
                </c:pt>
                <c:pt idx="20">
                  <c:v>2.3020277825302937</c:v>
                </c:pt>
                <c:pt idx="21">
                  <c:v>2.3265991015932035</c:v>
                </c:pt>
                <c:pt idx="22">
                  <c:v>2.3497777462076028</c:v>
                </c:pt>
                <c:pt idx="23">
                  <c:v>2.3716605934516362</c:v>
                </c:pt>
                <c:pt idx="24">
                  <c:v>2.3923358826042249</c:v>
                </c:pt>
                <c:pt idx="25">
                  <c:v>2.4118841429037823</c:v>
                </c:pt>
                <c:pt idx="26">
                  <c:v>2.4303790021889884</c:v>
                </c:pt>
                <c:pt idx="27">
                  <c:v>2.4478878936186899</c:v>
                </c:pt>
                <c:pt idx="28">
                  <c:v>2.4644726748392061</c:v>
                </c:pt>
                <c:pt idx="29">
                  <c:v>2.480190171641095</c:v>
                </c:pt>
                <c:pt idx="30">
                  <c:v>2.4950926562244744</c:v>
                </c:pt>
                <c:pt idx="31">
                  <c:v>2.5092282685929059</c:v>
                </c:pt>
                <c:pt idx="32">
                  <c:v>2.5226413882578442</c:v>
                </c:pt>
                <c:pt idx="33">
                  <c:v>2.5353729623076737</c:v>
                </c:pt>
                <c:pt idx="34">
                  <c:v>2.5474607949359949</c:v>
                </c:pt>
                <c:pt idx="35">
                  <c:v>2.558939802698859</c:v>
                </c:pt>
                <c:pt idx="36">
                  <c:v>2.5698422390508937</c:v>
                </c:pt>
              </c:numCache>
            </c:numRef>
          </c:yVal>
          <c:smooth val="1"/>
          <c:extLst xmlns:c16r2="http://schemas.microsoft.com/office/drawing/2015/06/chart">
            <c:ext xmlns:c16="http://schemas.microsoft.com/office/drawing/2014/chart" uri="{C3380CC4-5D6E-409C-BE32-E72D297353CC}">
              <c16:uniqueId val="{00000005-B807-44AE-9550-67DEC1CBFA58}"/>
            </c:ext>
          </c:extLst>
        </c:ser>
        <c:dLbls>
          <c:showLegendKey val="0"/>
          <c:showVal val="0"/>
          <c:showCatName val="0"/>
          <c:showSerName val="0"/>
          <c:showPercent val="0"/>
          <c:showBubbleSize val="0"/>
        </c:dLbls>
        <c:axId val="107214720"/>
        <c:axId val="107225088"/>
      </c:scatterChart>
      <c:valAx>
        <c:axId val="107214720"/>
        <c:scaling>
          <c:orientation val="maxMin"/>
          <c:max val="9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07225088"/>
        <c:crosses val="autoZero"/>
        <c:crossBetween val="midCat"/>
        <c:majorUnit val="1000"/>
      </c:valAx>
      <c:valAx>
        <c:axId val="107225088"/>
        <c:scaling>
          <c:orientation val="minMax"/>
        </c:scaling>
        <c:delete val="0"/>
        <c:axPos val="l"/>
        <c:majorGridlines>
          <c:spPr>
            <a:ln w="9525" cap="flat" cmpd="sng" algn="ctr">
              <a:solidFill>
                <a:schemeClr val="tx1">
                  <a:lumMod val="15000"/>
                  <a:lumOff val="85000"/>
                </a:schemeClr>
              </a:solidFill>
              <a:round/>
            </a:ln>
            <a:effectLst/>
          </c:spPr>
        </c:majorGridlines>
        <c:numFmt formatCode="0.00;[Red]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07214720"/>
        <c:crosses val="max"/>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a:t>
            </a:r>
            <a:r>
              <a:rPr lang="el-GR" baseline="0">
                <a:latin typeface="Calibri" panose="020F0502020204030204" pitchFamily="34" charset="0"/>
                <a:cs typeface="Calibri" panose="020F0502020204030204" pitchFamily="34" charset="0"/>
              </a:rPr>
              <a:t>Ω</a:t>
            </a:r>
            <a:r>
              <a:rPr lang="en-US" baseline="0">
                <a:latin typeface="Calibri" panose="020F0502020204030204" pitchFamily="34" charset="0"/>
                <a:cs typeface="Calibri" panose="020F0502020204030204" pitchFamily="34" charset="0"/>
              </a:rPr>
              <a:t>-kft Ballast - Jointless DC Circuit</a:t>
            </a:r>
            <a:endParaRPr lang="en-US"/>
          </a:p>
        </c:rich>
      </c:tx>
      <c:overlay val="0"/>
      <c:spPr>
        <a:noFill/>
        <a:ln>
          <a:noFill/>
        </a:ln>
        <a:effectLst/>
      </c:spPr>
    </c:title>
    <c:autoTitleDeleted val="0"/>
    <c:plotArea>
      <c:layout/>
      <c:scatterChart>
        <c:scatterStyle val="smoothMarker"/>
        <c:varyColors val="0"/>
        <c:ser>
          <c:idx val="0"/>
          <c:order val="0"/>
          <c:tx>
            <c:strRef>
              <c:f>'FUTURE-3 Ohm Jless SH80pct near'!$K$19</c:f>
              <c:strCache>
                <c:ptCount val="1"/>
                <c:pt idx="0">
                  <c:v>Before</c:v>
                </c:pt>
              </c:strCache>
            </c:strRef>
          </c:tx>
          <c:spPr>
            <a:ln w="19050" cap="rnd">
              <a:solidFill>
                <a:schemeClr val="accent1"/>
              </a:solidFill>
              <a:round/>
            </a:ln>
            <a:effectLst/>
          </c:spPr>
          <c:marker>
            <c:symbol val="none"/>
          </c:marker>
          <c:xVal>
            <c:numRef>
              <c:f>'FUTURE-3 Ohm Jless SH80pct near'!$J$20:$J$69</c:f>
              <c:numCache>
                <c:formatCode>#,##0</c:formatCode>
                <c:ptCount val="50"/>
                <c:pt idx="0">
                  <c:v>2000</c:v>
                </c:pt>
                <c:pt idx="1">
                  <c:v>4000</c:v>
                </c:pt>
                <c:pt idx="2">
                  <c:v>6000</c:v>
                </c:pt>
                <c:pt idx="3">
                  <c:v>8000</c:v>
                </c:pt>
                <c:pt idx="4">
                  <c:v>10000</c:v>
                </c:pt>
                <c:pt idx="5">
                  <c:v>12000</c:v>
                </c:pt>
                <c:pt idx="6">
                  <c:v>14000</c:v>
                </c:pt>
                <c:pt idx="7">
                  <c:v>16000</c:v>
                </c:pt>
                <c:pt idx="8">
                  <c:v>18000</c:v>
                </c:pt>
                <c:pt idx="9">
                  <c:v>20000</c:v>
                </c:pt>
                <c:pt idx="10">
                  <c:v>22000</c:v>
                </c:pt>
                <c:pt idx="11">
                  <c:v>24000</c:v>
                </c:pt>
                <c:pt idx="12">
                  <c:v>26000</c:v>
                </c:pt>
                <c:pt idx="13">
                  <c:v>28000</c:v>
                </c:pt>
                <c:pt idx="14">
                  <c:v>30000</c:v>
                </c:pt>
                <c:pt idx="15">
                  <c:v>32000</c:v>
                </c:pt>
                <c:pt idx="16">
                  <c:v>34000</c:v>
                </c:pt>
                <c:pt idx="17">
                  <c:v>36000</c:v>
                </c:pt>
                <c:pt idx="18">
                  <c:v>38000</c:v>
                </c:pt>
                <c:pt idx="19">
                  <c:v>40000</c:v>
                </c:pt>
                <c:pt idx="20">
                  <c:v>42000</c:v>
                </c:pt>
                <c:pt idx="21">
                  <c:v>44000</c:v>
                </c:pt>
                <c:pt idx="22">
                  <c:v>46000</c:v>
                </c:pt>
                <c:pt idx="23">
                  <c:v>48000</c:v>
                </c:pt>
                <c:pt idx="24">
                  <c:v>50000</c:v>
                </c:pt>
                <c:pt idx="25">
                  <c:v>52000</c:v>
                </c:pt>
                <c:pt idx="26">
                  <c:v>54000</c:v>
                </c:pt>
                <c:pt idx="27">
                  <c:v>56000</c:v>
                </c:pt>
                <c:pt idx="28">
                  <c:v>58000</c:v>
                </c:pt>
                <c:pt idx="29">
                  <c:v>60000</c:v>
                </c:pt>
                <c:pt idx="30">
                  <c:v>62000</c:v>
                </c:pt>
                <c:pt idx="31">
                  <c:v>64000</c:v>
                </c:pt>
                <c:pt idx="32">
                  <c:v>66000</c:v>
                </c:pt>
                <c:pt idx="33">
                  <c:v>68000</c:v>
                </c:pt>
                <c:pt idx="34">
                  <c:v>70000</c:v>
                </c:pt>
                <c:pt idx="35">
                  <c:v>72000</c:v>
                </c:pt>
                <c:pt idx="36">
                  <c:v>74000</c:v>
                </c:pt>
                <c:pt idx="37">
                  <c:v>76000</c:v>
                </c:pt>
                <c:pt idx="38">
                  <c:v>78000</c:v>
                </c:pt>
                <c:pt idx="39">
                  <c:v>80000</c:v>
                </c:pt>
                <c:pt idx="40">
                  <c:v>82000</c:v>
                </c:pt>
                <c:pt idx="41">
                  <c:v>84000</c:v>
                </c:pt>
                <c:pt idx="42">
                  <c:v>86000</c:v>
                </c:pt>
                <c:pt idx="43">
                  <c:v>88000</c:v>
                </c:pt>
                <c:pt idx="44">
                  <c:v>90000</c:v>
                </c:pt>
                <c:pt idx="45">
                  <c:v>92000</c:v>
                </c:pt>
                <c:pt idx="46">
                  <c:v>94000</c:v>
                </c:pt>
                <c:pt idx="47">
                  <c:v>96000</c:v>
                </c:pt>
                <c:pt idx="48">
                  <c:v>98000</c:v>
                </c:pt>
                <c:pt idx="49">
                  <c:v>100000</c:v>
                </c:pt>
              </c:numCache>
            </c:numRef>
          </c:xVal>
          <c:yVal>
            <c:numRef>
              <c:f>'FUTURE-3 Ohm Jless SH80pct near'!$K$20:$K$69</c:f>
              <c:numCache>
                <c:formatCode>0.00%</c:formatCode>
                <c:ptCount val="50"/>
                <c:pt idx="0">
                  <c:v>0.88759408028992681</c:v>
                </c:pt>
                <c:pt idx="1">
                  <c:v>0.91006867221855403</c:v>
                </c:pt>
                <c:pt idx="2">
                  <c:v>0.9209005380119073</c:v>
                </c:pt>
                <c:pt idx="3">
                  <c:v>0.92791873214355125</c:v>
                </c:pt>
                <c:pt idx="4">
                  <c:v>0.93324607202362075</c:v>
                </c:pt>
                <c:pt idx="5">
                  <c:v>0.93769155133679749</c:v>
                </c:pt>
                <c:pt idx="6">
                  <c:v>0.94162286637316539</c:v>
                </c:pt>
                <c:pt idx="7">
                  <c:v>0.94522410167705384</c:v>
                </c:pt>
                <c:pt idx="8">
                  <c:v>0.94859201569280538</c:v>
                </c:pt>
                <c:pt idx="9">
                  <c:v>0.95177821800672757</c:v>
                </c:pt>
                <c:pt idx="10">
                  <c:v>0.9548098604754568</c:v>
                </c:pt>
                <c:pt idx="11">
                  <c:v>0.95770064189076831</c:v>
                </c:pt>
                <c:pt idx="12">
                  <c:v>0.9604569892840048</c:v>
                </c:pt>
                <c:pt idx="13">
                  <c:v>0.96308164107277827</c:v>
                </c:pt>
                <c:pt idx="14">
                  <c:v>0.96557574367714871</c:v>
                </c:pt>
                <c:pt idx="15">
                  <c:v>0.96794006030182766</c:v>
                </c:pt>
                <c:pt idx="16">
                  <c:v>0.97017563541993634</c:v>
                </c:pt>
                <c:pt idx="17">
                  <c:v>0.97228412232553552</c:v>
                </c:pt>
                <c:pt idx="18">
                  <c:v>0.97426790365390958</c:v>
                </c:pt>
                <c:pt idx="19">
                  <c:v>0.97613008816144275</c:v>
                </c:pt>
                <c:pt idx="20">
                  <c:v>0.97787443771441862</c:v>
                </c:pt>
                <c:pt idx="21">
                  <c:v>0.97950525933734844</c:v>
                </c:pt>
                <c:pt idx="22">
                  <c:v>0.98102728447592469</c:v>
                </c:pt>
                <c:pt idx="23">
                  <c:v>0.98244554910864057</c:v>
                </c:pt>
                <c:pt idx="24">
                  <c:v>0.98376528262519358</c:v>
                </c:pt>
                <c:pt idx="25">
                  <c:v>0.98499180959439814</c:v>
                </c:pt>
                <c:pt idx="26">
                  <c:v>0.98613046607501975</c:v>
                </c:pt>
                <c:pt idx="27">
                  <c:v>0.98718653056908312</c:v>
                </c:pt>
                <c:pt idx="28">
                  <c:v>0.9881651687906069</c:v>
                </c:pt>
                <c:pt idx="29">
                  <c:v>0.98907139091972096</c:v>
                </c:pt>
                <c:pt idx="30">
                  <c:v>0.98991001978892934</c:v>
                </c:pt>
                <c:pt idx="31">
                  <c:v>0.99068566840404026</c:v>
                </c:pt>
                <c:pt idx="32">
                  <c:v>0.99140272526704876</c:v>
                </c:pt>
                <c:pt idx="33">
                  <c:v>0.99206534609433683</c:v>
                </c:pt>
                <c:pt idx="34">
                  <c:v>0.99267745067915525</c:v>
                </c:pt>
                <c:pt idx="35">
                  <c:v>0.99324272381187073</c:v>
                </c:pt>
                <c:pt idx="36">
                  <c:v>0.99376461933218685</c:v>
                </c:pt>
                <c:pt idx="37">
                  <c:v>0.99424636653708687</c:v>
                </c:pt>
                <c:pt idx="38">
                  <c:v>0.99469097830284015</c:v>
                </c:pt>
                <c:pt idx="39">
                  <c:v>0.99510126039763569</c:v>
                </c:pt>
                <c:pt idx="40">
                  <c:v>0.9954798215633206</c:v>
                </c:pt>
                <c:pt idx="41">
                  <c:v>0.99582908403123405</c:v>
                </c:pt>
                <c:pt idx="42">
                  <c:v>0.9961512942096542</c:v>
                </c:pt>
                <c:pt idx="43">
                  <c:v>0.99644853334048056</c:v>
                </c:pt>
                <c:pt idx="44">
                  <c:v>0.99672272797209993</c:v>
                </c:pt>
                <c:pt idx="45">
                  <c:v>0.99697566013547234</c:v>
                </c:pt>
                <c:pt idx="46">
                  <c:v>0.99720897714275814</c:v>
                </c:pt>
                <c:pt idx="47">
                  <c:v>0.99742420095355155</c:v>
                </c:pt>
                <c:pt idx="48">
                  <c:v>0.99762273707412685</c:v>
                </c:pt>
                <c:pt idx="49">
                  <c:v>0.99780588297097761</c:v>
                </c:pt>
              </c:numCache>
            </c:numRef>
          </c:yVal>
          <c:smooth val="1"/>
          <c:extLst xmlns:c16r2="http://schemas.microsoft.com/office/drawing/2015/06/chart">
            <c:ext xmlns:c16="http://schemas.microsoft.com/office/drawing/2014/chart" uri="{C3380CC4-5D6E-409C-BE32-E72D297353CC}">
              <c16:uniqueId val="{00000000-84C2-476B-82CB-B5B349E2986B}"/>
            </c:ext>
          </c:extLst>
        </c:ser>
        <c:ser>
          <c:idx val="1"/>
          <c:order val="1"/>
          <c:tx>
            <c:strRef>
              <c:f>'FUTURE-3 Ohm Jless SH80pct near'!$L$19</c:f>
              <c:strCache>
                <c:ptCount val="1"/>
                <c:pt idx="0">
                  <c:v>Thru</c:v>
                </c:pt>
              </c:strCache>
            </c:strRef>
          </c:tx>
          <c:spPr>
            <a:ln w="19050" cap="rnd">
              <a:solidFill>
                <a:schemeClr val="accent2"/>
              </a:solidFill>
              <a:round/>
            </a:ln>
            <a:effectLst/>
          </c:spPr>
          <c:marker>
            <c:symbol val="none"/>
          </c:marker>
          <c:xVal>
            <c:numRef>
              <c:f>'FUTURE-3 Ohm Jless SH80pct near'!$J$20:$J$69</c:f>
              <c:numCache>
                <c:formatCode>#,##0</c:formatCode>
                <c:ptCount val="50"/>
                <c:pt idx="0">
                  <c:v>2000</c:v>
                </c:pt>
                <c:pt idx="1">
                  <c:v>4000</c:v>
                </c:pt>
                <c:pt idx="2">
                  <c:v>6000</c:v>
                </c:pt>
                <c:pt idx="3">
                  <c:v>8000</c:v>
                </c:pt>
                <c:pt idx="4">
                  <c:v>10000</c:v>
                </c:pt>
                <c:pt idx="5">
                  <c:v>12000</c:v>
                </c:pt>
                <c:pt idx="6">
                  <c:v>14000</c:v>
                </c:pt>
                <c:pt idx="7">
                  <c:v>16000</c:v>
                </c:pt>
                <c:pt idx="8">
                  <c:v>18000</c:v>
                </c:pt>
                <c:pt idx="9">
                  <c:v>20000</c:v>
                </c:pt>
                <c:pt idx="10">
                  <c:v>22000</c:v>
                </c:pt>
                <c:pt idx="11">
                  <c:v>24000</c:v>
                </c:pt>
                <c:pt idx="12">
                  <c:v>26000</c:v>
                </c:pt>
                <c:pt idx="13">
                  <c:v>28000</c:v>
                </c:pt>
                <c:pt idx="14">
                  <c:v>30000</c:v>
                </c:pt>
                <c:pt idx="15">
                  <c:v>32000</c:v>
                </c:pt>
                <c:pt idx="16">
                  <c:v>34000</c:v>
                </c:pt>
                <c:pt idx="17">
                  <c:v>36000</c:v>
                </c:pt>
                <c:pt idx="18">
                  <c:v>38000</c:v>
                </c:pt>
                <c:pt idx="19">
                  <c:v>40000</c:v>
                </c:pt>
                <c:pt idx="20">
                  <c:v>42000</c:v>
                </c:pt>
                <c:pt idx="21">
                  <c:v>44000</c:v>
                </c:pt>
                <c:pt idx="22">
                  <c:v>46000</c:v>
                </c:pt>
                <c:pt idx="23">
                  <c:v>48000</c:v>
                </c:pt>
                <c:pt idx="24">
                  <c:v>50000</c:v>
                </c:pt>
                <c:pt idx="25">
                  <c:v>52000</c:v>
                </c:pt>
                <c:pt idx="26">
                  <c:v>54000</c:v>
                </c:pt>
                <c:pt idx="27">
                  <c:v>56000</c:v>
                </c:pt>
                <c:pt idx="28">
                  <c:v>58000</c:v>
                </c:pt>
                <c:pt idx="29">
                  <c:v>60000</c:v>
                </c:pt>
                <c:pt idx="30">
                  <c:v>62000</c:v>
                </c:pt>
                <c:pt idx="31">
                  <c:v>64000</c:v>
                </c:pt>
                <c:pt idx="32">
                  <c:v>66000</c:v>
                </c:pt>
                <c:pt idx="33">
                  <c:v>68000</c:v>
                </c:pt>
                <c:pt idx="34">
                  <c:v>70000</c:v>
                </c:pt>
                <c:pt idx="35">
                  <c:v>72000</c:v>
                </c:pt>
                <c:pt idx="36">
                  <c:v>74000</c:v>
                </c:pt>
                <c:pt idx="37">
                  <c:v>76000</c:v>
                </c:pt>
                <c:pt idx="38">
                  <c:v>78000</c:v>
                </c:pt>
                <c:pt idx="39">
                  <c:v>80000</c:v>
                </c:pt>
                <c:pt idx="40">
                  <c:v>82000</c:v>
                </c:pt>
                <c:pt idx="41">
                  <c:v>84000</c:v>
                </c:pt>
                <c:pt idx="42">
                  <c:v>86000</c:v>
                </c:pt>
                <c:pt idx="43">
                  <c:v>88000</c:v>
                </c:pt>
                <c:pt idx="44">
                  <c:v>90000</c:v>
                </c:pt>
                <c:pt idx="45">
                  <c:v>92000</c:v>
                </c:pt>
                <c:pt idx="46">
                  <c:v>94000</c:v>
                </c:pt>
                <c:pt idx="47">
                  <c:v>96000</c:v>
                </c:pt>
                <c:pt idx="48">
                  <c:v>98000</c:v>
                </c:pt>
                <c:pt idx="49">
                  <c:v>100000</c:v>
                </c:pt>
              </c:numCache>
            </c:numRef>
          </c:xVal>
          <c:yVal>
            <c:numRef>
              <c:f>'FUTURE-3 Ohm Jless SH80pct near'!$L$20:$L$69</c:f>
              <c:numCache>
                <c:formatCode>0.00%</c:formatCode>
                <c:ptCount val="50"/>
                <c:pt idx="0">
                  <c:v>3.3649556040452409E-2</c:v>
                </c:pt>
                <c:pt idx="1">
                  <c:v>3.3190208121232877E-2</c:v>
                </c:pt>
                <c:pt idx="2">
                  <c:v>3.2258756847287511E-2</c:v>
                </c:pt>
                <c:pt idx="3">
                  <c:v>3.1125705264932121E-2</c:v>
                </c:pt>
                <c:pt idx="4">
                  <c:v>2.9876180458734539E-2</c:v>
                </c:pt>
                <c:pt idx="5">
                  <c:v>2.8553358524522624E-2</c:v>
                </c:pt>
                <c:pt idx="6">
                  <c:v>2.7186088515703026E-2</c:v>
                </c:pt>
                <c:pt idx="7">
                  <c:v>2.5796542693676247E-2</c:v>
                </c:pt>
                <c:pt idx="8">
                  <c:v>2.440280904153258E-2</c:v>
                </c:pt>
                <c:pt idx="9">
                  <c:v>2.3019911681049131E-2</c:v>
                </c:pt>
                <c:pt idx="10">
                  <c:v>2.1660289473063764E-2</c:v>
                </c:pt>
                <c:pt idx="11">
                  <c:v>2.0334084241096544E-2</c:v>
                </c:pt>
                <c:pt idx="12">
                  <c:v>1.9049367115270853E-2</c:v>
                </c:pt>
                <c:pt idx="13">
                  <c:v>1.7812349153633517E-2</c:v>
                </c:pt>
                <c:pt idx="14">
                  <c:v>1.6627589926597037E-2</c:v>
                </c:pt>
                <c:pt idx="15">
                  <c:v>1.549820493562571E-2</c:v>
                </c:pt>
                <c:pt idx="16">
                  <c:v>1.4426068235116102E-2</c:v>
                </c:pt>
                <c:pt idx="17">
                  <c:v>1.3412005734044887E-2</c:v>
                </c:pt>
                <c:pt idx="18">
                  <c:v>1.2455975269285869E-2</c:v>
                </c:pt>
                <c:pt idx="19">
                  <c:v>1.155723068184825E-2</c:v>
                </c:pt>
                <c:pt idx="20">
                  <c:v>1.071446832742631E-2</c:v>
                </c:pt>
                <c:pt idx="21">
                  <c:v>9.9259555071431263E-3</c:v>
                </c:pt>
                <c:pt idx="22">
                  <c:v>9.1896411376137035E-3</c:v>
                </c:pt>
                <c:pt idx="23">
                  <c:v>8.5032495822955564E-3</c:v>
                </c:pt>
                <c:pt idx="24">
                  <c:v>7.8643589613298943E-3</c:v>
                </c:pt>
                <c:pt idx="25">
                  <c:v>7.2704654804901106E-3</c:v>
                </c:pt>
                <c:pt idx="26">
                  <c:v>6.719035409904219E-3</c:v>
                </c:pt>
                <c:pt idx="27">
                  <c:v>6.2075463356723194E-3</c:v>
                </c:pt>
                <c:pt idx="28">
                  <c:v>5.7335192329981454E-3</c:v>
                </c:pt>
                <c:pt idx="29">
                  <c:v>5.2945427927461102E-3</c:v>
                </c:pt>
                <c:pt idx="30">
                  <c:v>4.8882912934752453E-3</c:v>
                </c:pt>
                <c:pt idx="31">
                  <c:v>4.512537161993911E-3</c:v>
                </c:pt>
                <c:pt idx="32">
                  <c:v>4.1651592171288148E-3</c:v>
                </c:pt>
                <c:pt idx="33">
                  <c:v>3.8441474501680548E-3</c:v>
                </c:pt>
                <c:pt idx="34">
                  <c:v>3.5476050652275604E-3</c:v>
                </c:pt>
                <c:pt idx="35">
                  <c:v>3.2737483856316802E-3</c:v>
                </c:pt>
                <c:pt idx="36">
                  <c:v>3.0209051289936499E-3</c:v>
                </c:pt>
                <c:pt idx="37">
                  <c:v>2.7875114638388474E-3</c:v>
                </c:pt>
                <c:pt idx="38">
                  <c:v>2.5721081835758264E-3</c:v>
                </c:pt>
                <c:pt idx="39">
                  <c:v>2.3733362683053707E-3</c:v>
                </c:pt>
                <c:pt idx="40">
                  <c:v>2.1899320501295818E-3</c:v>
                </c:pt>
                <c:pt idx="41">
                  <c:v>2.0207221520074639E-3</c:v>
                </c:pt>
                <c:pt idx="42">
                  <c:v>1.8646183325630545E-3</c:v>
                </c:pt>
                <c:pt idx="43">
                  <c:v>1.720612338433306E-3</c:v>
                </c:pt>
                <c:pt idx="44">
                  <c:v>1.5877708406986091E-3</c:v>
                </c:pt>
                <c:pt idx="45">
                  <c:v>1.4652305117402466E-3</c:v>
                </c:pt>
                <c:pt idx="46">
                  <c:v>1.3521932827043248E-3</c:v>
                </c:pt>
                <c:pt idx="47">
                  <c:v>1.2479218089219834E-3</c:v>
                </c:pt>
                <c:pt idx="48">
                  <c:v>1.1517351605447924E-3</c:v>
                </c:pt>
                <c:pt idx="49">
                  <c:v>1.0630047477991715E-3</c:v>
                </c:pt>
              </c:numCache>
            </c:numRef>
          </c:yVal>
          <c:smooth val="1"/>
          <c:extLst xmlns:c16r2="http://schemas.microsoft.com/office/drawing/2015/06/chart">
            <c:ext xmlns:c16="http://schemas.microsoft.com/office/drawing/2014/chart" uri="{C3380CC4-5D6E-409C-BE32-E72D297353CC}">
              <c16:uniqueId val="{00000001-84C2-476B-82CB-B5B349E2986B}"/>
            </c:ext>
          </c:extLst>
        </c:ser>
        <c:ser>
          <c:idx val="2"/>
          <c:order val="2"/>
          <c:tx>
            <c:strRef>
              <c:f>'FUTURE-3 Ohm Jless SH80pct near'!$M$19</c:f>
              <c:strCache>
                <c:ptCount val="1"/>
                <c:pt idx="0">
                  <c:v>Leaks Past</c:v>
                </c:pt>
              </c:strCache>
            </c:strRef>
          </c:tx>
          <c:spPr>
            <a:ln w="19050" cap="rnd">
              <a:solidFill>
                <a:schemeClr val="accent3"/>
              </a:solidFill>
              <a:round/>
            </a:ln>
            <a:effectLst/>
          </c:spPr>
          <c:marker>
            <c:symbol val="none"/>
          </c:marker>
          <c:xVal>
            <c:numRef>
              <c:f>'FUTURE-3 Ohm Jless SH80pct near'!$J$20:$J$69</c:f>
              <c:numCache>
                <c:formatCode>#,##0</c:formatCode>
                <c:ptCount val="50"/>
                <c:pt idx="0">
                  <c:v>2000</c:v>
                </c:pt>
                <c:pt idx="1">
                  <c:v>4000</c:v>
                </c:pt>
                <c:pt idx="2">
                  <c:v>6000</c:v>
                </c:pt>
                <c:pt idx="3">
                  <c:v>8000</c:v>
                </c:pt>
                <c:pt idx="4">
                  <c:v>10000</c:v>
                </c:pt>
                <c:pt idx="5">
                  <c:v>12000</c:v>
                </c:pt>
                <c:pt idx="6">
                  <c:v>14000</c:v>
                </c:pt>
                <c:pt idx="7">
                  <c:v>16000</c:v>
                </c:pt>
                <c:pt idx="8">
                  <c:v>18000</c:v>
                </c:pt>
                <c:pt idx="9">
                  <c:v>20000</c:v>
                </c:pt>
                <c:pt idx="10">
                  <c:v>22000</c:v>
                </c:pt>
                <c:pt idx="11">
                  <c:v>24000</c:v>
                </c:pt>
                <c:pt idx="12">
                  <c:v>26000</c:v>
                </c:pt>
                <c:pt idx="13">
                  <c:v>28000</c:v>
                </c:pt>
                <c:pt idx="14">
                  <c:v>30000</c:v>
                </c:pt>
                <c:pt idx="15">
                  <c:v>32000</c:v>
                </c:pt>
                <c:pt idx="16">
                  <c:v>34000</c:v>
                </c:pt>
                <c:pt idx="17">
                  <c:v>36000</c:v>
                </c:pt>
                <c:pt idx="18">
                  <c:v>38000</c:v>
                </c:pt>
                <c:pt idx="19">
                  <c:v>40000</c:v>
                </c:pt>
                <c:pt idx="20">
                  <c:v>42000</c:v>
                </c:pt>
                <c:pt idx="21">
                  <c:v>44000</c:v>
                </c:pt>
                <c:pt idx="22">
                  <c:v>46000</c:v>
                </c:pt>
                <c:pt idx="23">
                  <c:v>48000</c:v>
                </c:pt>
                <c:pt idx="24">
                  <c:v>50000</c:v>
                </c:pt>
                <c:pt idx="25">
                  <c:v>52000</c:v>
                </c:pt>
                <c:pt idx="26">
                  <c:v>54000</c:v>
                </c:pt>
                <c:pt idx="27">
                  <c:v>56000</c:v>
                </c:pt>
                <c:pt idx="28">
                  <c:v>58000</c:v>
                </c:pt>
                <c:pt idx="29">
                  <c:v>60000</c:v>
                </c:pt>
                <c:pt idx="30">
                  <c:v>62000</c:v>
                </c:pt>
                <c:pt idx="31">
                  <c:v>64000</c:v>
                </c:pt>
                <c:pt idx="32">
                  <c:v>66000</c:v>
                </c:pt>
                <c:pt idx="33">
                  <c:v>68000</c:v>
                </c:pt>
                <c:pt idx="34">
                  <c:v>70000</c:v>
                </c:pt>
                <c:pt idx="35">
                  <c:v>72000</c:v>
                </c:pt>
                <c:pt idx="36">
                  <c:v>74000</c:v>
                </c:pt>
                <c:pt idx="37">
                  <c:v>76000</c:v>
                </c:pt>
                <c:pt idx="38">
                  <c:v>78000</c:v>
                </c:pt>
                <c:pt idx="39">
                  <c:v>80000</c:v>
                </c:pt>
                <c:pt idx="40">
                  <c:v>82000</c:v>
                </c:pt>
                <c:pt idx="41">
                  <c:v>84000</c:v>
                </c:pt>
                <c:pt idx="42">
                  <c:v>86000</c:v>
                </c:pt>
                <c:pt idx="43">
                  <c:v>88000</c:v>
                </c:pt>
                <c:pt idx="44">
                  <c:v>90000</c:v>
                </c:pt>
                <c:pt idx="45">
                  <c:v>92000</c:v>
                </c:pt>
                <c:pt idx="46">
                  <c:v>94000</c:v>
                </c:pt>
                <c:pt idx="47">
                  <c:v>96000</c:v>
                </c:pt>
                <c:pt idx="48">
                  <c:v>98000</c:v>
                </c:pt>
                <c:pt idx="49">
                  <c:v>100000</c:v>
                </c:pt>
              </c:numCache>
            </c:numRef>
          </c:xVal>
          <c:yVal>
            <c:numRef>
              <c:f>'FUTURE-3 Ohm Jless SH80pct near'!$M$20:$M$69</c:f>
              <c:numCache>
                <c:formatCode>0.00%</c:formatCode>
                <c:ptCount val="50"/>
                <c:pt idx="0">
                  <c:v>7.8756363669620841E-2</c:v>
                </c:pt>
                <c:pt idx="1">
                  <c:v>5.6741119660213134E-2</c:v>
                </c:pt>
                <c:pt idx="2">
                  <c:v>4.6840705140805128E-2</c:v>
                </c:pt>
                <c:pt idx="3">
                  <c:v>4.0955562591516649E-2</c:v>
                </c:pt>
                <c:pt idx="4">
                  <c:v>3.687774751764468E-2</c:v>
                </c:pt>
                <c:pt idx="5">
                  <c:v>3.3755090138679791E-2</c:v>
                </c:pt>
                <c:pt idx="6">
                  <c:v>3.1191045111131601E-2</c:v>
                </c:pt>
                <c:pt idx="7">
                  <c:v>2.897935562926993E-2</c:v>
                </c:pt>
                <c:pt idx="8">
                  <c:v>2.7005175265661992E-2</c:v>
                </c:pt>
                <c:pt idx="9">
                  <c:v>2.5201870312223346E-2</c:v>
                </c:pt>
                <c:pt idx="10">
                  <c:v>2.3529850051479433E-2</c:v>
                </c:pt>
                <c:pt idx="11">
                  <c:v>2.1965273868135189E-2</c:v>
                </c:pt>
                <c:pt idx="12">
                  <c:v>2.0493643600724348E-2</c:v>
                </c:pt>
                <c:pt idx="13">
                  <c:v>1.9106009773588277E-2</c:v>
                </c:pt>
                <c:pt idx="14">
                  <c:v>1.7796666396254251E-2</c:v>
                </c:pt>
                <c:pt idx="15">
                  <c:v>1.6561734762546628E-2</c:v>
                </c:pt>
                <c:pt idx="16">
                  <c:v>1.5398296344947653E-2</c:v>
                </c:pt>
                <c:pt idx="17">
                  <c:v>1.4303871940419651E-2</c:v>
                </c:pt>
                <c:pt idx="18">
                  <c:v>1.3276121076804578E-2</c:v>
                </c:pt>
                <c:pt idx="19">
                  <c:v>1.2312681156709072E-2</c:v>
                </c:pt>
                <c:pt idx="20">
                  <c:v>1.1411093958155127E-2</c:v>
                </c:pt>
                <c:pt idx="21">
                  <c:v>1.0568785155508355E-2</c:v>
                </c:pt>
                <c:pt idx="22">
                  <c:v>9.7830743864616015E-3</c:v>
                </c:pt>
                <c:pt idx="23">
                  <c:v>9.0512013090638787E-3</c:v>
                </c:pt>
                <c:pt idx="24">
                  <c:v>8.370358413476579E-3</c:v>
                </c:pt>
                <c:pt idx="25">
                  <c:v>7.7377249251117421E-3</c:v>
                </c:pt>
                <c:pt idx="26">
                  <c:v>7.1504985150759506E-3</c:v>
                </c:pt>
                <c:pt idx="27">
                  <c:v>6.6059230952445281E-3</c:v>
                </c:pt>
                <c:pt idx="28">
                  <c:v>6.1013119763949431E-3</c:v>
                </c:pt>
                <c:pt idx="29">
                  <c:v>5.6340662875329593E-3</c:v>
                </c:pt>
                <c:pt idx="30">
                  <c:v>5.2016889175954678E-3</c:v>
                </c:pt>
                <c:pt idx="31">
                  <c:v>4.8017944339657356E-3</c:v>
                </c:pt>
                <c:pt idx="32">
                  <c:v>4.4321155158224346E-3</c:v>
                </c:pt>
                <c:pt idx="33">
                  <c:v>4.0905064554951727E-3</c:v>
                </c:pt>
                <c:pt idx="34">
                  <c:v>3.7749442556172094E-3</c:v>
                </c:pt>
                <c:pt idx="35">
                  <c:v>3.4835278024975733E-3</c:v>
                </c:pt>
                <c:pt idx="36">
                  <c:v>3.2144755388195255E-3</c:v>
                </c:pt>
                <c:pt idx="37">
                  <c:v>2.9661219990742968E-3</c:v>
                </c:pt>
                <c:pt idx="38">
                  <c:v>2.7369135135840946E-3</c:v>
                </c:pt>
                <c:pt idx="39">
                  <c:v>2.5254033340588798E-3</c:v>
                </c:pt>
                <c:pt idx="40">
                  <c:v>2.3302463865497777E-3</c:v>
                </c:pt>
                <c:pt idx="41">
                  <c:v>2.1501938167585084E-3</c:v>
                </c:pt>
                <c:pt idx="42">
                  <c:v>1.9840874577827586E-3</c:v>
                </c:pt>
                <c:pt idx="43">
                  <c:v>1.8308543210860844E-3</c:v>
                </c:pt>
                <c:pt idx="44">
                  <c:v>1.6895011872014726E-3</c:v>
                </c:pt>
                <c:pt idx="45">
                  <c:v>1.5591093527873613E-3</c:v>
                </c:pt>
                <c:pt idx="46">
                  <c:v>1.4388295745375583E-3</c:v>
                </c:pt>
                <c:pt idx="47">
                  <c:v>1.3278772375265311E-3</c:v>
                </c:pt>
                <c:pt idx="48">
                  <c:v>1.2255277653283817E-3</c:v>
                </c:pt>
                <c:pt idx="49">
                  <c:v>1.1311122812231989E-3</c:v>
                </c:pt>
              </c:numCache>
            </c:numRef>
          </c:yVal>
          <c:smooth val="1"/>
          <c:extLst xmlns:c16r2="http://schemas.microsoft.com/office/drawing/2015/06/chart">
            <c:ext xmlns:c16="http://schemas.microsoft.com/office/drawing/2014/chart" uri="{C3380CC4-5D6E-409C-BE32-E72D297353CC}">
              <c16:uniqueId val="{00000002-84C2-476B-82CB-B5B349E2986B}"/>
            </c:ext>
          </c:extLst>
        </c:ser>
        <c:dLbls>
          <c:showLegendKey val="0"/>
          <c:showVal val="0"/>
          <c:showCatName val="0"/>
          <c:showSerName val="0"/>
          <c:showPercent val="0"/>
          <c:showBubbleSize val="0"/>
        </c:dLbls>
        <c:axId val="106147840"/>
        <c:axId val="106149376"/>
      </c:scatterChart>
      <c:valAx>
        <c:axId val="106147840"/>
        <c:scaling>
          <c:orientation val="minMax"/>
          <c:max val="10000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49376"/>
        <c:crosses val="autoZero"/>
        <c:crossBetween val="midCat"/>
      </c:valAx>
      <c:valAx>
        <c:axId val="10614937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478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1495424</xdr:colOff>
      <xdr:row>12</xdr:row>
      <xdr:rowOff>28576</xdr:rowOff>
    </xdr:from>
    <xdr:to>
      <xdr:col>3</xdr:col>
      <xdr:colOff>9524</xdr:colOff>
      <xdr:row>13</xdr:row>
      <xdr:rowOff>209551</xdr:rowOff>
    </xdr:to>
    <xdr:sp macro="" textlink="">
      <xdr:nvSpPr>
        <xdr:cNvPr id="2" name="Left Arrow 1">
          <a:extLst>
            <a:ext uri="{FF2B5EF4-FFF2-40B4-BE49-F238E27FC236}">
              <a16:creationId xmlns="" xmlns:a16="http://schemas.microsoft.com/office/drawing/2014/main" id="{00000000-0008-0000-0100-000002000000}"/>
            </a:ext>
          </a:extLst>
        </xdr:cNvPr>
        <xdr:cNvSpPr/>
      </xdr:nvSpPr>
      <xdr:spPr>
        <a:xfrm rot="19113323">
          <a:off x="3086099" y="1790701"/>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1981200</xdr:colOff>
      <xdr:row>9</xdr:row>
      <xdr:rowOff>123823</xdr:rowOff>
    </xdr:from>
    <xdr:to>
      <xdr:col>4</xdr:col>
      <xdr:colOff>733425</xdr:colOff>
      <xdr:row>13</xdr:row>
      <xdr:rowOff>28574</xdr:rowOff>
    </xdr:to>
    <xdr:sp macro="" textlink="">
      <xdr:nvSpPr>
        <xdr:cNvPr id="3" name="TextBox 2">
          <a:extLst>
            <a:ext uri="{FF2B5EF4-FFF2-40B4-BE49-F238E27FC236}">
              <a16:creationId xmlns="" xmlns:a16="http://schemas.microsoft.com/office/drawing/2014/main" id="{00000000-0008-0000-0100-000003000000}"/>
            </a:ext>
          </a:extLst>
        </xdr:cNvPr>
        <xdr:cNvSpPr txBox="1"/>
      </xdr:nvSpPr>
      <xdr:spPr>
        <a:xfrm>
          <a:off x="3571875" y="1333498"/>
          <a:ext cx="3181350" cy="685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Set Power Supply to a Max of  </a:t>
          </a:r>
          <a:r>
            <a:rPr lang="en-US" sz="1100" b="1" u="sng" baseline="0"/>
            <a:t>7 A.  </a:t>
          </a:r>
          <a:r>
            <a:rPr lang="en-US" sz="1100" baseline="0"/>
            <a:t>This results in a voltage of 1.65 V that is going to be carried over to the next sheet</a:t>
          </a:r>
          <a:endParaRPr lang="en-US" sz="1100"/>
        </a:p>
      </xdr:txBody>
    </xdr:sp>
    <xdr:clientData/>
  </xdr:twoCellAnchor>
  <xdr:twoCellAnchor>
    <xdr:from>
      <xdr:col>5</xdr:col>
      <xdr:colOff>371474</xdr:colOff>
      <xdr:row>17</xdr:row>
      <xdr:rowOff>47624</xdr:rowOff>
    </xdr:from>
    <xdr:to>
      <xdr:col>11</xdr:col>
      <xdr:colOff>228599</xdr:colOff>
      <xdr:row>28</xdr:row>
      <xdr:rowOff>152400</xdr:rowOff>
    </xdr:to>
    <xdr:sp macro="" textlink="">
      <xdr:nvSpPr>
        <xdr:cNvPr id="4" name="TextBox 3">
          <a:extLst>
            <a:ext uri="{FF2B5EF4-FFF2-40B4-BE49-F238E27FC236}">
              <a16:creationId xmlns="" xmlns:a16="http://schemas.microsoft.com/office/drawing/2014/main" id="{00000000-0008-0000-0100-000004000000}"/>
            </a:ext>
          </a:extLst>
        </xdr:cNvPr>
        <xdr:cNvSpPr txBox="1"/>
      </xdr:nvSpPr>
      <xdr:spPr>
        <a:xfrm>
          <a:off x="7134224" y="3467099"/>
          <a:ext cx="4886325" cy="188595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ysClr val="windowText" lastClr="000000"/>
              </a:solidFill>
            </a:rPr>
            <a:t>EXAMPLE 1 WORKSHEETS:  </a:t>
          </a:r>
          <a:r>
            <a:rPr lang="en-US" sz="1100" baseline="0"/>
            <a:t>These are all identical "single level" sheets since they have only one  "layer" of Telegrapher's equations on Row 15.  Row 16 defines the boundary conditions at the detector end of the track circuit.  </a:t>
          </a:r>
        </a:p>
        <a:p>
          <a:endParaRPr lang="en-US" sz="1100" baseline="0"/>
        </a:p>
        <a:p>
          <a:r>
            <a:rPr lang="en-US" sz="1100" baseline="0"/>
            <a:t>These sheets do have the ability to assess an optional shunt at the detector end -- but this is provided by the supplemental  current and resistance calculation, that has been added at the upper-right corner of the sheet.  With this approach the shunt can only be at the end, not anywhere along the track.  This weakness will be remedied by the addition of a second "layer" of telegrapher's equations in Example 2.</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361951</xdr:colOff>
      <xdr:row>5</xdr:row>
      <xdr:rowOff>133350</xdr:rowOff>
    </xdr:from>
    <xdr:to>
      <xdr:col>8</xdr:col>
      <xdr:colOff>152401</xdr:colOff>
      <xdr:row>9</xdr:row>
      <xdr:rowOff>123826</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 xmlns:a16="http://schemas.microsoft.com/office/drawing/2014/main" id="{00000000-0008-0000-0A00-000002000000}"/>
                </a:ext>
              </a:extLst>
            </xdr:cNvPr>
            <xdr:cNvSpPr txBox="1"/>
          </xdr:nvSpPr>
          <xdr:spPr>
            <a:xfrm>
              <a:off x="3495676" y="1228725"/>
              <a:ext cx="28384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f>
                    <m:fPr>
                      <m:ctrlPr>
                        <a:rPr lang="en-US" sz="1400" i="1">
                          <a:solidFill>
                            <a:schemeClr val="dk1"/>
                          </a:solidFill>
                          <a:effectLst/>
                          <a:latin typeface="Cambria Math"/>
                          <a:ea typeface="+mn-ea"/>
                          <a:cs typeface="+mn-cs"/>
                        </a:rPr>
                      </m:ctrlPr>
                    </m:fPr>
                    <m:num>
                      <m:d>
                        <m:dPr>
                          <m:ctrlPr>
                            <a:rPr lang="en-US" sz="1400" i="1">
                              <a:solidFill>
                                <a:schemeClr val="dk1"/>
                              </a:solidFill>
                              <a:effectLst/>
                              <a:latin typeface="Cambria Math"/>
                              <a:ea typeface="+mn-ea"/>
                              <a:cs typeface="+mn-cs"/>
                            </a:rPr>
                          </m:ctrlPr>
                        </m:dPr>
                        <m:e>
                          <m:r>
                            <a:rPr lang="en-US" sz="1400" b="0" i="1">
                              <a:solidFill>
                                <a:schemeClr val="dk1"/>
                              </a:solidFill>
                              <a:effectLst/>
                              <a:latin typeface="Cambria Math"/>
                              <a:ea typeface="+mn-ea"/>
                              <a:cs typeface="+mn-cs"/>
                            </a:rPr>
                            <m:t>1.12 −0.95</m:t>
                          </m:r>
                        </m:e>
                      </m:d>
                    </m:num>
                    <m:den>
                      <m:r>
                        <a:rPr lang="en-US" sz="1400" b="0" i="1">
                          <a:solidFill>
                            <a:schemeClr val="dk1"/>
                          </a:solidFill>
                          <a:effectLst/>
                          <a:latin typeface="Cambria Math"/>
                          <a:ea typeface="+mn-ea"/>
                          <a:cs typeface="+mn-cs"/>
                        </a:rPr>
                        <m:t>0.95</m:t>
                      </m:r>
                    </m:den>
                  </m:f>
                  <m:r>
                    <a:rPr lang="en-US" sz="1400" i="1">
                      <a:latin typeface="Cambria Math"/>
                    </a:rPr>
                    <m:t>=</m:t>
                  </m:r>
                  <m:r>
                    <a:rPr lang="en-US" sz="1400" b="0" i="1">
                      <a:latin typeface="Cambria Math"/>
                    </a:rPr>
                    <m:t>18%</m:t>
                  </m:r>
                </m:oMath>
              </a14:m>
              <a:r>
                <a:rPr lang="en-US" sz="1400">
                  <a:latin typeface="+mn-lt"/>
                </a:rPr>
                <a:t> Detector Margin</a:t>
              </a:r>
            </a:p>
          </xdr:txBody>
        </xdr:sp>
      </mc:Choice>
      <mc:Fallback xmlns="">
        <xdr:sp macro="" textlink="">
          <xdr:nvSpPr>
            <xdr:cNvPr id="2" name="TextBox 1"/>
            <xdr:cNvSpPr txBox="1"/>
          </xdr:nvSpPr>
          <xdr:spPr>
            <a:xfrm>
              <a:off x="3495676" y="1228725"/>
              <a:ext cx="28384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0">
                  <a:solidFill>
                    <a:schemeClr val="dk1"/>
                  </a:solidFill>
                  <a:effectLst/>
                  <a:latin typeface="Cambria Math"/>
                  <a:ea typeface="+mn-ea"/>
                  <a:cs typeface="+mn-cs"/>
                </a:rPr>
                <a:t>((</a:t>
              </a:r>
              <a:r>
                <a:rPr lang="en-US" sz="1400" b="0" i="0">
                  <a:solidFill>
                    <a:schemeClr val="dk1"/>
                  </a:solidFill>
                  <a:effectLst/>
                  <a:latin typeface="Cambria Math"/>
                  <a:ea typeface="+mn-ea"/>
                  <a:cs typeface="+mn-cs"/>
                </a:rPr>
                <a:t>1.12 −0.95))/0.95</a:t>
              </a:r>
              <a:r>
                <a:rPr lang="en-US" sz="1400" i="0">
                  <a:latin typeface="Cambria Math"/>
                </a:rPr>
                <a:t>=</a:t>
              </a:r>
              <a:r>
                <a:rPr lang="en-US" sz="1400" b="0" i="0">
                  <a:latin typeface="Cambria Math"/>
                </a:rPr>
                <a:t>18%</a:t>
              </a:r>
              <a:r>
                <a:rPr lang="en-US" sz="1400">
                  <a:latin typeface="+mn-lt"/>
                </a:rPr>
                <a:t> Detector Margin</a:t>
              </a:r>
            </a:p>
          </xdr:txBody>
        </xdr:sp>
      </mc:Fallback>
    </mc:AlternateContent>
    <xdr:clientData/>
  </xdr:twoCellAnchor>
  <xdr:twoCellAnchor>
    <xdr:from>
      <xdr:col>3</xdr:col>
      <xdr:colOff>76200</xdr:colOff>
      <xdr:row>5</xdr:row>
      <xdr:rowOff>76200</xdr:rowOff>
    </xdr:from>
    <xdr:to>
      <xdr:col>3</xdr:col>
      <xdr:colOff>238125</xdr:colOff>
      <xdr:row>9</xdr:row>
      <xdr:rowOff>114300</xdr:rowOff>
    </xdr:to>
    <xdr:sp macro="" textlink="">
      <xdr:nvSpPr>
        <xdr:cNvPr id="3" name="Right Brace 2">
          <a:extLst>
            <a:ext uri="{FF2B5EF4-FFF2-40B4-BE49-F238E27FC236}">
              <a16:creationId xmlns="" xmlns:a16="http://schemas.microsoft.com/office/drawing/2014/main" id="{00000000-0008-0000-0A00-000003000000}"/>
            </a:ext>
          </a:extLst>
        </xdr:cNvPr>
        <xdr:cNvSpPr/>
      </xdr:nvSpPr>
      <xdr:spPr>
        <a:xfrm>
          <a:off x="3209925" y="1171575"/>
          <a:ext cx="161925" cy="59055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9</xdr:col>
      <xdr:colOff>104775</xdr:colOff>
      <xdr:row>1</xdr:row>
      <xdr:rowOff>152400</xdr:rowOff>
    </xdr:from>
    <xdr:to>
      <xdr:col>15</xdr:col>
      <xdr:colOff>428625</xdr:colOff>
      <xdr:row>5</xdr:row>
      <xdr:rowOff>95250</xdr:rowOff>
    </xdr:to>
    <xdr:sp macro="" textlink="">
      <xdr:nvSpPr>
        <xdr:cNvPr id="4" name="TextBox 3">
          <a:extLst>
            <a:ext uri="{FF2B5EF4-FFF2-40B4-BE49-F238E27FC236}">
              <a16:creationId xmlns="" xmlns:a16="http://schemas.microsoft.com/office/drawing/2014/main" id="{00000000-0008-0000-0A00-000004000000}"/>
            </a:ext>
          </a:extLst>
        </xdr:cNvPr>
        <xdr:cNvSpPr txBox="1"/>
      </xdr:nvSpPr>
      <xdr:spPr>
        <a:xfrm>
          <a:off x="6896100" y="314325"/>
          <a:ext cx="3981450" cy="8763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For this SENSITIVITY</a:t>
          </a:r>
          <a:r>
            <a:rPr lang="en-US" sz="1100" b="1" baseline="0">
              <a:solidFill>
                <a:sysClr val="windowText" lastClr="000000"/>
              </a:solidFill>
            </a:rPr>
            <a:t> on the Voltage setting </a:t>
          </a:r>
          <a:r>
            <a:rPr lang="en-US" sz="1100" baseline="0"/>
            <a:t>we allow the power supply to  feed up to 7 Amps at a maximum voltage of 4 VDC. This is the default setting of the power supply since the voltage has not been throttled back.</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657225</xdr:colOff>
      <xdr:row>15</xdr:row>
      <xdr:rowOff>104775</xdr:rowOff>
    </xdr:from>
    <xdr:to>
      <xdr:col>20</xdr:col>
      <xdr:colOff>600075</xdr:colOff>
      <xdr:row>28</xdr:row>
      <xdr:rowOff>95250</xdr:rowOff>
    </xdr:to>
    <xdr:graphicFrame macro="">
      <xdr:nvGraphicFramePr>
        <xdr:cNvPr id="2" name="Chart 1">
          <a:extLst>
            <a:ext uri="{FF2B5EF4-FFF2-40B4-BE49-F238E27FC236}">
              <a16:creationId xmlns="" xmlns:a16="http://schemas.microsoft.com/office/drawing/2014/main" id="{53021F10-C1EF-4AD4-8C5D-7010910A3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762000</xdr:colOff>
      <xdr:row>18</xdr:row>
      <xdr:rowOff>57150</xdr:rowOff>
    </xdr:from>
    <xdr:to>
      <xdr:col>8</xdr:col>
      <xdr:colOff>762000</xdr:colOff>
      <xdr:row>22</xdr:row>
      <xdr:rowOff>85725</xdr:rowOff>
    </xdr:to>
    <xdr:sp macro="" textlink="">
      <xdr:nvSpPr>
        <xdr:cNvPr id="3" name="TextBox 2">
          <a:extLst>
            <a:ext uri="{FF2B5EF4-FFF2-40B4-BE49-F238E27FC236}">
              <a16:creationId xmlns="" xmlns:a16="http://schemas.microsoft.com/office/drawing/2014/main" id="{ED8FC651-B10E-4071-853F-EF254BCDAB04}"/>
            </a:ext>
          </a:extLst>
        </xdr:cNvPr>
        <xdr:cNvSpPr txBox="1"/>
      </xdr:nvSpPr>
      <xdr:spPr>
        <a:xfrm>
          <a:off x="5886450" y="3857625"/>
          <a:ext cx="1666875" cy="790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just the voltage</a:t>
          </a:r>
          <a:r>
            <a:rPr lang="en-US" sz="1100" baseline="0"/>
            <a:t> and current from the unshunted circuit, copied from  left to the right.</a:t>
          </a:r>
          <a:endParaRPr lang="en-US" sz="1100"/>
        </a:p>
      </xdr:txBody>
    </xdr:sp>
    <xdr:clientData/>
  </xdr:twoCellAnchor>
  <xdr:twoCellAnchor>
    <xdr:from>
      <xdr:col>7</xdr:col>
      <xdr:colOff>104775</xdr:colOff>
      <xdr:row>23</xdr:row>
      <xdr:rowOff>19050</xdr:rowOff>
    </xdr:from>
    <xdr:to>
      <xdr:col>8</xdr:col>
      <xdr:colOff>466725</xdr:colOff>
      <xdr:row>25</xdr:row>
      <xdr:rowOff>171450</xdr:rowOff>
    </xdr:to>
    <xdr:sp macro="" textlink="">
      <xdr:nvSpPr>
        <xdr:cNvPr id="4" name="Arrow: Right 3">
          <a:extLst>
            <a:ext uri="{FF2B5EF4-FFF2-40B4-BE49-F238E27FC236}">
              <a16:creationId xmlns="" xmlns:a16="http://schemas.microsoft.com/office/drawing/2014/main" id="{239CC8FE-C257-40C3-83BF-713ED291DA78}"/>
            </a:ext>
          </a:extLst>
        </xdr:cNvPr>
        <xdr:cNvSpPr/>
      </xdr:nvSpPr>
      <xdr:spPr>
        <a:xfrm>
          <a:off x="6124575" y="4772025"/>
          <a:ext cx="1133475"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95250</xdr:colOff>
      <xdr:row>39</xdr:row>
      <xdr:rowOff>104775</xdr:rowOff>
    </xdr:from>
    <xdr:to>
      <xdr:col>8</xdr:col>
      <xdr:colOff>457200</xdr:colOff>
      <xdr:row>42</xdr:row>
      <xdr:rowOff>152400</xdr:rowOff>
    </xdr:to>
    <xdr:sp macro="" textlink="">
      <xdr:nvSpPr>
        <xdr:cNvPr id="6" name="Arrow: Right 5">
          <a:extLst>
            <a:ext uri="{FF2B5EF4-FFF2-40B4-BE49-F238E27FC236}">
              <a16:creationId xmlns="" xmlns:a16="http://schemas.microsoft.com/office/drawing/2014/main" id="{10EAA06C-F2B2-4E3A-AD09-DB505743526B}"/>
            </a:ext>
          </a:extLst>
        </xdr:cNvPr>
        <xdr:cNvSpPr/>
      </xdr:nvSpPr>
      <xdr:spPr>
        <a:xfrm>
          <a:off x="6115050" y="7591425"/>
          <a:ext cx="1133475"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133350</xdr:colOff>
      <xdr:row>32</xdr:row>
      <xdr:rowOff>114300</xdr:rowOff>
    </xdr:from>
    <xdr:to>
      <xdr:col>8</xdr:col>
      <xdr:colOff>619126</xdr:colOff>
      <xdr:row>38</xdr:row>
      <xdr:rowOff>152400</xdr:rowOff>
    </xdr:to>
    <xdr:sp macro="" textlink="">
      <xdr:nvSpPr>
        <xdr:cNvPr id="7" name="TextBox 6">
          <a:extLst>
            <a:ext uri="{FF2B5EF4-FFF2-40B4-BE49-F238E27FC236}">
              <a16:creationId xmlns="" xmlns:a16="http://schemas.microsoft.com/office/drawing/2014/main" id="{966833D5-612E-4B0A-9DC5-D7078C8EDFD0}"/>
            </a:ext>
          </a:extLst>
        </xdr:cNvPr>
        <xdr:cNvSpPr txBox="1"/>
      </xdr:nvSpPr>
      <xdr:spPr>
        <a:xfrm>
          <a:off x="3810000" y="6467475"/>
          <a:ext cx="3600451"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Enter</a:t>
          </a:r>
          <a:r>
            <a:rPr lang="en-US" sz="1100" baseline="0"/>
            <a:t>ed 0.06</a:t>
          </a:r>
          <a:r>
            <a:rPr lang="el-GR" sz="1100" baseline="0"/>
            <a:t>Ω</a:t>
          </a:r>
          <a:r>
            <a:rPr lang="en-US" sz="1100" baseline="0"/>
            <a:t> in each cell (one at a time) and captured the result here. </a:t>
          </a:r>
          <a:r>
            <a:rPr lang="en-US" sz="1100">
              <a:solidFill>
                <a:schemeClr val="dk1"/>
              </a:solidFill>
              <a:effectLst/>
              <a:latin typeface="+mn-lt"/>
              <a:ea typeface="+mn-ea"/>
              <a:cs typeface="+mn-cs"/>
            </a:rPr>
            <a:t>The</a:t>
          </a:r>
          <a:r>
            <a:rPr lang="en-US" sz="1100" baseline="0">
              <a:solidFill>
                <a:schemeClr val="dk1"/>
              </a:solidFill>
              <a:effectLst/>
              <a:latin typeface="+mn-lt"/>
              <a:ea typeface="+mn-ea"/>
              <a:cs typeface="+mn-cs"/>
            </a:rPr>
            <a:t> spreadsheet solves from the detector end, so </a:t>
          </a:r>
          <a:r>
            <a:rPr lang="en-US" sz="1100"/>
            <a:t>the detector</a:t>
          </a:r>
          <a:r>
            <a:rPr lang="en-US" sz="1100" baseline="0"/>
            <a:t> values never changes. However, </a:t>
          </a:r>
          <a:r>
            <a:rPr lang="en-US" sz="1100" baseline="0">
              <a:solidFill>
                <a:schemeClr val="dk1"/>
              </a:solidFill>
              <a:effectLst/>
              <a:latin typeface="+mn-lt"/>
              <a:ea typeface="+mn-ea"/>
              <a:cs typeface="+mn-cs"/>
            </a:rPr>
            <a:t>the raw results for shunted circuits exceed the capabilities of the power supply and have to be scaled down. </a:t>
          </a:r>
          <a:endParaRPr lang="en-US" sz="1100"/>
        </a:p>
      </xdr:txBody>
    </xdr:sp>
    <xdr:clientData/>
  </xdr:twoCellAnchor>
  <xdr:twoCellAnchor>
    <xdr:from>
      <xdr:col>7</xdr:col>
      <xdr:colOff>123825</xdr:colOff>
      <xdr:row>54</xdr:row>
      <xdr:rowOff>76200</xdr:rowOff>
    </xdr:from>
    <xdr:to>
      <xdr:col>8</xdr:col>
      <xdr:colOff>485775</xdr:colOff>
      <xdr:row>57</xdr:row>
      <xdr:rowOff>123825</xdr:rowOff>
    </xdr:to>
    <xdr:sp macro="" textlink="">
      <xdr:nvSpPr>
        <xdr:cNvPr id="8" name="Arrow: Right 7">
          <a:extLst>
            <a:ext uri="{FF2B5EF4-FFF2-40B4-BE49-F238E27FC236}">
              <a16:creationId xmlns="" xmlns:a16="http://schemas.microsoft.com/office/drawing/2014/main" id="{EE490A5B-12D9-4453-BB47-5F709843C855}"/>
            </a:ext>
          </a:extLst>
        </xdr:cNvPr>
        <xdr:cNvSpPr/>
      </xdr:nvSpPr>
      <xdr:spPr>
        <a:xfrm>
          <a:off x="6143625" y="9991725"/>
          <a:ext cx="1133475"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48</xdr:row>
      <xdr:rowOff>123825</xdr:rowOff>
    </xdr:from>
    <xdr:to>
      <xdr:col>8</xdr:col>
      <xdr:colOff>657225</xdr:colOff>
      <xdr:row>53</xdr:row>
      <xdr:rowOff>104775</xdr:rowOff>
    </xdr:to>
    <xdr:sp macro="" textlink="">
      <xdr:nvSpPr>
        <xdr:cNvPr id="9" name="TextBox 8">
          <a:extLst>
            <a:ext uri="{FF2B5EF4-FFF2-40B4-BE49-F238E27FC236}">
              <a16:creationId xmlns="" xmlns:a16="http://schemas.microsoft.com/office/drawing/2014/main" id="{3E962409-20F9-459A-A599-0E90419748EF}"/>
            </a:ext>
          </a:extLst>
        </xdr:cNvPr>
        <xdr:cNvSpPr txBox="1"/>
      </xdr:nvSpPr>
      <xdr:spPr>
        <a:xfrm>
          <a:off x="5124450" y="9086850"/>
          <a:ext cx="2324100" cy="790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scales the above table to 7 AMPS</a:t>
          </a:r>
          <a:r>
            <a:rPr lang="en-US" sz="1100" baseline="0"/>
            <a:t> input. The 23,000 foot value at the detector itself is picked up from Example 1.</a:t>
          </a:r>
          <a:endParaRPr lang="en-US" sz="1100"/>
        </a:p>
      </xdr:txBody>
    </xdr:sp>
    <xdr:clientData/>
  </xdr:twoCellAnchor>
  <xdr:twoCellAnchor>
    <xdr:from>
      <xdr:col>6</xdr:col>
      <xdr:colOff>9525</xdr:colOff>
      <xdr:row>13</xdr:row>
      <xdr:rowOff>1</xdr:rowOff>
    </xdr:from>
    <xdr:to>
      <xdr:col>11</xdr:col>
      <xdr:colOff>323850</xdr:colOff>
      <xdr:row>17</xdr:row>
      <xdr:rowOff>1</xdr:rowOff>
    </xdr:to>
    <xdr:grpSp>
      <xdr:nvGrpSpPr>
        <xdr:cNvPr id="15" name="Group 14">
          <a:extLst>
            <a:ext uri="{FF2B5EF4-FFF2-40B4-BE49-F238E27FC236}">
              <a16:creationId xmlns="" xmlns:a16="http://schemas.microsoft.com/office/drawing/2014/main" id="{4413DB51-06FD-4F78-9C2F-69B9BF17BE16}"/>
            </a:ext>
          </a:extLst>
        </xdr:cNvPr>
        <xdr:cNvGrpSpPr/>
      </xdr:nvGrpSpPr>
      <xdr:grpSpPr>
        <a:xfrm>
          <a:off x="5133975" y="2495551"/>
          <a:ext cx="4295775" cy="1009650"/>
          <a:chOff x="5133975" y="2526580"/>
          <a:chExt cx="4295775" cy="1092920"/>
        </a:xfrm>
      </xdr:grpSpPr>
      <xdr:cxnSp macro="">
        <xdr:nvCxnSpPr>
          <xdr:cNvPr id="11" name="Straight Arrow Connector 10">
            <a:extLst>
              <a:ext uri="{FF2B5EF4-FFF2-40B4-BE49-F238E27FC236}">
                <a16:creationId xmlns="" xmlns:a16="http://schemas.microsoft.com/office/drawing/2014/main" id="{0A73123F-5784-4259-9E57-CBC67F438747}"/>
              </a:ext>
            </a:extLst>
          </xdr:cNvPr>
          <xdr:cNvCxnSpPr/>
        </xdr:nvCxnSpPr>
        <xdr:spPr>
          <a:xfrm flipH="1">
            <a:off x="5133975" y="2857500"/>
            <a:ext cx="609600" cy="762000"/>
          </a:xfrm>
          <a:prstGeom prst="straightConnector1">
            <a:avLst/>
          </a:prstGeom>
          <a:ln w="3175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 name="TextBox 13">
            <a:extLst>
              <a:ext uri="{FF2B5EF4-FFF2-40B4-BE49-F238E27FC236}">
                <a16:creationId xmlns="" xmlns:a16="http://schemas.microsoft.com/office/drawing/2014/main" id="{1CC1BA48-5F28-487F-8272-07B0940BC48F}"/>
              </a:ext>
            </a:extLst>
          </xdr:cNvPr>
          <xdr:cNvSpPr txBox="1"/>
        </xdr:nvSpPr>
        <xdr:spPr>
          <a:xfrm>
            <a:off x="5553075" y="2526580"/>
            <a:ext cx="3876675" cy="5309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Change any of these</a:t>
            </a:r>
            <a:r>
              <a:rPr lang="en-US" sz="1100" baseline="0"/>
              <a:t> values </a:t>
            </a:r>
            <a:r>
              <a:rPr lang="en-US" sz="1100" b="1" i="1" baseline="0"/>
              <a:t>one at a time, </a:t>
            </a:r>
            <a:r>
              <a:rPr lang="en-US" sz="1100" baseline="0"/>
              <a:t>to 0.06 to generate the RAW Current and Voltage through Detector table below</a:t>
            </a:r>
            <a:endParaRPr lang="en-US" sz="1100"/>
          </a:p>
        </xdr:txBody>
      </xdr:sp>
    </xdr:grpSp>
    <xdr:clientData/>
  </xdr:twoCellAnchor>
  <xdr:twoCellAnchor>
    <xdr:from>
      <xdr:col>14</xdr:col>
      <xdr:colOff>609600</xdr:colOff>
      <xdr:row>32</xdr:row>
      <xdr:rowOff>76200</xdr:rowOff>
    </xdr:from>
    <xdr:to>
      <xdr:col>20</xdr:col>
      <xdr:colOff>552450</xdr:colOff>
      <xdr:row>49</xdr:row>
      <xdr:rowOff>66675</xdr:rowOff>
    </xdr:to>
    <xdr:graphicFrame macro="">
      <xdr:nvGraphicFramePr>
        <xdr:cNvPr id="16" name="Chart 15">
          <a:extLst>
            <a:ext uri="{FF2B5EF4-FFF2-40B4-BE49-F238E27FC236}">
              <a16:creationId xmlns="" xmlns:a16="http://schemas.microsoft.com/office/drawing/2014/main" id="{E332A26F-0960-4080-B34A-152CA018D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942975</xdr:colOff>
      <xdr:row>15</xdr:row>
      <xdr:rowOff>161925</xdr:rowOff>
    </xdr:from>
    <xdr:to>
      <xdr:col>3</xdr:col>
      <xdr:colOff>257175</xdr:colOff>
      <xdr:row>16</xdr:row>
      <xdr:rowOff>400050</xdr:rowOff>
    </xdr:to>
    <xdr:cxnSp macro="">
      <xdr:nvCxnSpPr>
        <xdr:cNvPr id="3" name="Straight Arrow Connector 2">
          <a:extLst>
            <a:ext uri="{FF2B5EF4-FFF2-40B4-BE49-F238E27FC236}">
              <a16:creationId xmlns="" xmlns:a16="http://schemas.microsoft.com/office/drawing/2014/main" id="{C837CE73-B62C-4828-8C04-E52DCA369EC2}"/>
            </a:ext>
          </a:extLst>
        </xdr:cNvPr>
        <xdr:cNvCxnSpPr/>
      </xdr:nvCxnSpPr>
      <xdr:spPr>
        <a:xfrm>
          <a:off x="2533650" y="3038475"/>
          <a:ext cx="342900" cy="54292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209550</xdr:colOff>
      <xdr:row>14</xdr:row>
      <xdr:rowOff>161925</xdr:rowOff>
    </xdr:from>
    <xdr:to>
      <xdr:col>5</xdr:col>
      <xdr:colOff>514350</xdr:colOff>
      <xdr:row>16</xdr:row>
      <xdr:rowOff>100601</xdr:rowOff>
    </xdr:to>
    <xdr:sp macro="" textlink="">
      <xdr:nvSpPr>
        <xdr:cNvPr id="11" name="TextBox 10">
          <a:extLst>
            <a:ext uri="{FF2B5EF4-FFF2-40B4-BE49-F238E27FC236}">
              <a16:creationId xmlns="" xmlns:a16="http://schemas.microsoft.com/office/drawing/2014/main" id="{8412349B-00F1-4639-9431-9C7D25C87F8E}"/>
            </a:ext>
          </a:extLst>
        </xdr:cNvPr>
        <xdr:cNvSpPr txBox="1"/>
      </xdr:nvSpPr>
      <xdr:spPr>
        <a:xfrm>
          <a:off x="981075" y="2847975"/>
          <a:ext cx="3838575" cy="433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Using</a:t>
          </a:r>
          <a:r>
            <a:rPr lang="en-US" sz="1100" baseline="0"/>
            <a:t>  a stronger power supply: 4 VDC + 15 A.  Since this is only modeling one side of a center-fed circuit, use 7.5 A here.</a:t>
          </a:r>
          <a:endParaRPr lang="en-US" sz="1100"/>
        </a:p>
      </xdr:txBody>
    </xdr:sp>
    <xdr:clientData/>
  </xdr:twoCellAnchor>
  <xdr:twoCellAnchor>
    <xdr:from>
      <xdr:col>6</xdr:col>
      <xdr:colOff>0</xdr:colOff>
      <xdr:row>35</xdr:row>
      <xdr:rowOff>0</xdr:rowOff>
    </xdr:from>
    <xdr:to>
      <xdr:col>11</xdr:col>
      <xdr:colOff>323850</xdr:colOff>
      <xdr:row>41</xdr:row>
      <xdr:rowOff>0</xdr:rowOff>
    </xdr:to>
    <xdr:sp macro="" textlink="">
      <xdr:nvSpPr>
        <xdr:cNvPr id="4" name="TextBox 3"/>
        <xdr:cNvSpPr txBox="1"/>
      </xdr:nvSpPr>
      <xdr:spPr>
        <a:xfrm>
          <a:off x="5124450" y="6943725"/>
          <a:ext cx="4267200"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1"/>
            <a:t>This sheet needs</a:t>
          </a:r>
          <a:r>
            <a:rPr lang="en-US" sz="1800" b="1" i="1" baseline="0"/>
            <a:t> more documentation to explain the production of the results above, which are the basis of Figure 7</a:t>
          </a:r>
          <a:endParaRPr lang="en-US" sz="1800" b="1" i="1"/>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200025</xdr:colOff>
      <xdr:row>14</xdr:row>
      <xdr:rowOff>104775</xdr:rowOff>
    </xdr:from>
    <xdr:to>
      <xdr:col>5</xdr:col>
      <xdr:colOff>428625</xdr:colOff>
      <xdr:row>16</xdr:row>
      <xdr:rowOff>428625</xdr:rowOff>
    </xdr:to>
    <xdr:grpSp>
      <xdr:nvGrpSpPr>
        <xdr:cNvPr id="7" name="Group 6">
          <a:extLst>
            <a:ext uri="{FF2B5EF4-FFF2-40B4-BE49-F238E27FC236}">
              <a16:creationId xmlns="" xmlns:a16="http://schemas.microsoft.com/office/drawing/2014/main" id="{C21E77CB-3E05-43EF-8D98-20570C9E628B}"/>
            </a:ext>
          </a:extLst>
        </xdr:cNvPr>
        <xdr:cNvGrpSpPr/>
      </xdr:nvGrpSpPr>
      <xdr:grpSpPr>
        <a:xfrm>
          <a:off x="971550" y="2790825"/>
          <a:ext cx="3933825" cy="819150"/>
          <a:chOff x="971550" y="2790825"/>
          <a:chExt cx="3838575" cy="819150"/>
        </a:xfrm>
      </xdr:grpSpPr>
      <xdr:cxnSp macro="">
        <xdr:nvCxnSpPr>
          <xdr:cNvPr id="5" name="Straight Arrow Connector 4">
            <a:extLst>
              <a:ext uri="{FF2B5EF4-FFF2-40B4-BE49-F238E27FC236}">
                <a16:creationId xmlns="" xmlns:a16="http://schemas.microsoft.com/office/drawing/2014/main" id="{43EFFA39-F19E-4ADB-B905-5E12E640F06B}"/>
              </a:ext>
            </a:extLst>
          </xdr:cNvPr>
          <xdr:cNvCxnSpPr/>
        </xdr:nvCxnSpPr>
        <xdr:spPr>
          <a:xfrm>
            <a:off x="2514600" y="3067050"/>
            <a:ext cx="342900" cy="54292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 name="TextBox 2">
            <a:extLst>
              <a:ext uri="{FF2B5EF4-FFF2-40B4-BE49-F238E27FC236}">
                <a16:creationId xmlns="" xmlns:a16="http://schemas.microsoft.com/office/drawing/2014/main" id="{5CE58089-6C77-40C4-BB45-3D6F068A3400}"/>
              </a:ext>
            </a:extLst>
          </xdr:cNvPr>
          <xdr:cNvSpPr txBox="1"/>
        </xdr:nvSpPr>
        <xdr:spPr>
          <a:xfrm>
            <a:off x="971550" y="2790825"/>
            <a:ext cx="3838575" cy="433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Using</a:t>
            </a:r>
            <a:r>
              <a:rPr lang="en-US" sz="1100" baseline="0"/>
              <a:t>  a </a:t>
            </a:r>
            <a:r>
              <a:rPr lang="en-US" sz="1100" b="1" i="1" baseline="0"/>
              <a:t>stronger</a:t>
            </a:r>
            <a:r>
              <a:rPr lang="en-US" sz="1100" baseline="0"/>
              <a:t> power supply: 4 VDC + 15 A.  This is now modeling both sides, so use 15 A here.</a:t>
            </a:r>
            <a:endParaRPr lang="en-US" sz="1100"/>
          </a:p>
        </xdr:txBody>
      </xdr:sp>
    </xdr:grpSp>
    <xdr:clientData/>
  </xdr:twoCellAnchor>
  <xdr:twoCellAnchor>
    <xdr:from>
      <xdr:col>2</xdr:col>
      <xdr:colOff>523879</xdr:colOff>
      <xdr:row>28</xdr:row>
      <xdr:rowOff>61912</xdr:rowOff>
    </xdr:from>
    <xdr:to>
      <xdr:col>3</xdr:col>
      <xdr:colOff>190503</xdr:colOff>
      <xdr:row>29</xdr:row>
      <xdr:rowOff>114302</xdr:rowOff>
    </xdr:to>
    <xdr:sp macro="" textlink="">
      <xdr:nvSpPr>
        <xdr:cNvPr id="2" name="Arrow: Bent 1">
          <a:extLst>
            <a:ext uri="{FF2B5EF4-FFF2-40B4-BE49-F238E27FC236}">
              <a16:creationId xmlns="" xmlns:a16="http://schemas.microsoft.com/office/drawing/2014/main" id="{0DE9438D-1B49-4081-9399-CDB7B92078EB}"/>
            </a:ext>
          </a:extLst>
        </xdr:cNvPr>
        <xdr:cNvSpPr/>
      </xdr:nvSpPr>
      <xdr:spPr>
        <a:xfrm rot="16200000">
          <a:off x="2350296" y="5645945"/>
          <a:ext cx="223840" cy="695324"/>
        </a:xfrm>
        <a:prstGeom prst="ben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9</xdr:col>
      <xdr:colOff>647700</xdr:colOff>
      <xdr:row>40</xdr:row>
      <xdr:rowOff>28574</xdr:rowOff>
    </xdr:from>
    <xdr:to>
      <xdr:col>16</xdr:col>
      <xdr:colOff>514350</xdr:colOff>
      <xdr:row>61</xdr:row>
      <xdr:rowOff>28574</xdr:rowOff>
    </xdr:to>
    <xdr:graphicFrame macro="">
      <xdr:nvGraphicFramePr>
        <xdr:cNvPr id="4" name="Chart 3">
          <a:extLst>
            <a:ext uri="{FF2B5EF4-FFF2-40B4-BE49-F238E27FC236}">
              <a16:creationId xmlns="" xmlns:a16="http://schemas.microsoft.com/office/drawing/2014/main" id="{350C89E7-3F32-4CDB-81E9-6752C1F3F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xdr:colOff>
      <xdr:row>51</xdr:row>
      <xdr:rowOff>47625</xdr:rowOff>
    </xdr:from>
    <xdr:to>
      <xdr:col>11</xdr:col>
      <xdr:colOff>361950</xdr:colOff>
      <xdr:row>54</xdr:row>
      <xdr:rowOff>123825</xdr:rowOff>
    </xdr:to>
    <xdr:sp macro="" textlink="">
      <xdr:nvSpPr>
        <xdr:cNvPr id="6" name="Oval 5"/>
        <xdr:cNvSpPr/>
      </xdr:nvSpPr>
      <xdr:spPr>
        <a:xfrm>
          <a:off x="9277350" y="9629775"/>
          <a:ext cx="323850" cy="5619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647699</xdr:colOff>
      <xdr:row>54</xdr:row>
      <xdr:rowOff>95250</xdr:rowOff>
    </xdr:from>
    <xdr:to>
      <xdr:col>13</xdr:col>
      <xdr:colOff>9525</xdr:colOff>
      <xdr:row>56</xdr:row>
      <xdr:rowOff>66676</xdr:rowOff>
    </xdr:to>
    <xdr:sp macro="" textlink="">
      <xdr:nvSpPr>
        <xdr:cNvPr id="8" name="TextBox 7"/>
        <xdr:cNvSpPr txBox="1"/>
      </xdr:nvSpPr>
      <xdr:spPr>
        <a:xfrm>
          <a:off x="9115424" y="10163175"/>
          <a:ext cx="181927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through Detectors</a:t>
          </a:r>
          <a:endParaRPr lang="en-US" sz="1100" b="1" i="1"/>
        </a:p>
      </xdr:txBody>
    </xdr:sp>
    <xdr:clientData/>
  </xdr:twoCellAnchor>
  <xdr:twoCellAnchor>
    <xdr:from>
      <xdr:col>10</xdr:col>
      <xdr:colOff>628650</xdr:colOff>
      <xdr:row>42</xdr:row>
      <xdr:rowOff>142875</xdr:rowOff>
    </xdr:from>
    <xdr:to>
      <xdr:col>12</xdr:col>
      <xdr:colOff>76200</xdr:colOff>
      <xdr:row>44</xdr:row>
      <xdr:rowOff>114301</xdr:rowOff>
    </xdr:to>
    <xdr:sp macro="" textlink="">
      <xdr:nvSpPr>
        <xdr:cNvPr id="9" name="TextBox 8"/>
        <xdr:cNvSpPr txBox="1"/>
      </xdr:nvSpPr>
      <xdr:spPr>
        <a:xfrm>
          <a:off x="9096375" y="8267700"/>
          <a:ext cx="1133475"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Current</a:t>
          </a:r>
          <a:r>
            <a:rPr lang="en-US" sz="1100" b="1" i="1" baseline="0"/>
            <a:t> in Rails</a:t>
          </a:r>
          <a:endParaRPr lang="en-US" sz="1100" b="1" i="1"/>
        </a:p>
      </xdr:txBody>
    </xdr:sp>
    <xdr:clientData/>
  </xdr:twoCellAnchor>
  <xdr:twoCellAnchor>
    <xdr:from>
      <xdr:col>9</xdr:col>
      <xdr:colOff>114300</xdr:colOff>
      <xdr:row>30</xdr:row>
      <xdr:rowOff>123825</xdr:rowOff>
    </xdr:from>
    <xdr:to>
      <xdr:col>14</xdr:col>
      <xdr:colOff>381000</xdr:colOff>
      <xdr:row>35</xdr:row>
      <xdr:rowOff>66675</xdr:rowOff>
    </xdr:to>
    <xdr:sp macro="" textlink="">
      <xdr:nvSpPr>
        <xdr:cNvPr id="10" name="TextBox 9"/>
        <xdr:cNvSpPr txBox="1"/>
      </xdr:nvSpPr>
      <xdr:spPr>
        <a:xfrm>
          <a:off x="7810500" y="6305550"/>
          <a:ext cx="4267200"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1"/>
            <a:t>This sheet needs</a:t>
          </a:r>
          <a:r>
            <a:rPr lang="en-US" sz="1800" b="1" i="1" baseline="0"/>
            <a:t> more documentation to explain the production of the graph below</a:t>
          </a:r>
          <a:endParaRPr lang="en-US" sz="1800" b="1" i="1"/>
        </a:p>
      </xdr:txBody>
    </xdr:sp>
    <xdr:clientData/>
  </xdr:twoCellAnchor>
</xdr:wsDr>
</file>

<file path=xl/drawings/drawing14.xml><?xml version="1.0" encoding="utf-8"?>
<c:userShapes xmlns:c="http://schemas.openxmlformats.org/drawingml/2006/chart">
  <cdr:relSizeAnchor xmlns:cdr="http://schemas.openxmlformats.org/drawingml/2006/chartDrawing">
    <cdr:from>
      <cdr:x>0.17136</cdr:x>
      <cdr:y>0.21102</cdr:y>
    </cdr:from>
    <cdr:to>
      <cdr:x>0.23122</cdr:x>
      <cdr:y>0.37628</cdr:y>
    </cdr:to>
    <cdr:sp macro="" textlink="">
      <cdr:nvSpPr>
        <cdr:cNvPr id="2" name="Oval 1"/>
        <cdr:cNvSpPr/>
      </cdr:nvSpPr>
      <cdr:spPr>
        <a:xfrm xmlns:a="http://schemas.openxmlformats.org/drawingml/2006/main">
          <a:off x="927100" y="717550"/>
          <a:ext cx="323850" cy="561975"/>
        </a:xfrm>
        <a:prstGeom xmlns:a="http://schemas.openxmlformats.org/drawingml/2006/main" prst="ellipse">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5.xml><?xml version="1.0" encoding="utf-8"?>
<xdr:wsDr xmlns:xdr="http://schemas.openxmlformats.org/drawingml/2006/spreadsheetDrawing" xmlns:a="http://schemas.openxmlformats.org/drawingml/2006/main">
  <xdr:twoCellAnchor>
    <xdr:from>
      <xdr:col>8</xdr:col>
      <xdr:colOff>666749</xdr:colOff>
      <xdr:row>72</xdr:row>
      <xdr:rowOff>142874</xdr:rowOff>
    </xdr:from>
    <xdr:to>
      <xdr:col>15</xdr:col>
      <xdr:colOff>723900</xdr:colOff>
      <xdr:row>94</xdr:row>
      <xdr:rowOff>104775</xdr:rowOff>
    </xdr:to>
    <xdr:graphicFrame macro="">
      <xdr:nvGraphicFramePr>
        <xdr:cNvPr id="2" name="Chart 1">
          <a:extLst>
            <a:ext uri="{FF2B5EF4-FFF2-40B4-BE49-F238E27FC236}">
              <a16:creationId xmlns="" xmlns:a16="http://schemas.microsoft.com/office/drawing/2014/main" id="{4F774C3B-BBD2-4E01-B29E-0459FE0F48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581025</xdr:colOff>
      <xdr:row>10</xdr:row>
      <xdr:rowOff>180975</xdr:rowOff>
    </xdr:from>
    <xdr:to>
      <xdr:col>17</xdr:col>
      <xdr:colOff>942974</xdr:colOff>
      <xdr:row>17</xdr:row>
      <xdr:rowOff>180975</xdr:rowOff>
    </xdr:to>
    <xdr:cxnSp macro="">
      <xdr:nvCxnSpPr>
        <xdr:cNvPr id="3" name="Straight Arrow Connector 2">
          <a:extLst>
            <a:ext uri="{FF2B5EF4-FFF2-40B4-BE49-F238E27FC236}">
              <a16:creationId xmlns="" xmlns:a16="http://schemas.microsoft.com/office/drawing/2014/main" id="{5A36F8FD-3CDC-4521-8077-482021E792B8}"/>
            </a:ext>
          </a:extLst>
        </xdr:cNvPr>
        <xdr:cNvCxnSpPr/>
      </xdr:nvCxnSpPr>
      <xdr:spPr>
        <a:xfrm flipH="1">
          <a:off x="14163675" y="2133600"/>
          <a:ext cx="1276349" cy="163830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466725</xdr:colOff>
      <xdr:row>10</xdr:row>
      <xdr:rowOff>142875</xdr:rowOff>
    </xdr:from>
    <xdr:to>
      <xdr:col>18</xdr:col>
      <xdr:colOff>152400</xdr:colOff>
      <xdr:row>13</xdr:row>
      <xdr:rowOff>85725</xdr:rowOff>
    </xdr:to>
    <xdr:sp macro="" textlink="">
      <xdr:nvSpPr>
        <xdr:cNvPr id="4" name="TextBox 3">
          <a:extLst>
            <a:ext uri="{FF2B5EF4-FFF2-40B4-BE49-F238E27FC236}">
              <a16:creationId xmlns="" xmlns:a16="http://schemas.microsoft.com/office/drawing/2014/main" id="{7BF38B47-C7C5-4E1A-B91E-EF98C332D6C5}"/>
            </a:ext>
          </a:extLst>
        </xdr:cNvPr>
        <xdr:cNvSpPr txBox="1"/>
      </xdr:nvSpPr>
      <xdr:spPr>
        <a:xfrm>
          <a:off x="14049375" y="2095500"/>
          <a:ext cx="1619250"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First</a:t>
          </a:r>
          <a:r>
            <a:rPr lang="en-US" sz="1100" baseline="0"/>
            <a:t> segment is just half the length of the others, due to Center Fed track circuit</a:t>
          </a:r>
          <a:endParaRPr lang="en-US" sz="1100"/>
        </a:p>
      </xdr:txBody>
    </xdr:sp>
    <xdr:clientData/>
  </xdr:twoCellAnchor>
  <xdr:twoCellAnchor>
    <xdr:from>
      <xdr:col>19</xdr:col>
      <xdr:colOff>495299</xdr:colOff>
      <xdr:row>10</xdr:row>
      <xdr:rowOff>161924</xdr:rowOff>
    </xdr:from>
    <xdr:to>
      <xdr:col>25</xdr:col>
      <xdr:colOff>200025</xdr:colOff>
      <xdr:row>13</xdr:row>
      <xdr:rowOff>190499</xdr:rowOff>
    </xdr:to>
    <xdr:sp macro="" textlink="">
      <xdr:nvSpPr>
        <xdr:cNvPr id="5" name="TextBox 4">
          <a:extLst>
            <a:ext uri="{FF2B5EF4-FFF2-40B4-BE49-F238E27FC236}">
              <a16:creationId xmlns="" xmlns:a16="http://schemas.microsoft.com/office/drawing/2014/main" id="{F0350C3C-0541-4775-A293-3966C41733A8}"/>
            </a:ext>
          </a:extLst>
        </xdr:cNvPr>
        <xdr:cNvSpPr txBox="1"/>
      </xdr:nvSpPr>
      <xdr:spPr>
        <a:xfrm>
          <a:off x="16840199" y="2114549"/>
          <a:ext cx="4143376"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EACH SHUNT IS HANDLED SEPARATELY! However, the Ohms of the Detectors</a:t>
          </a:r>
          <a:r>
            <a:rPr lang="en-US" sz="1100" b="1" baseline="0"/>
            <a:t> and Dist to Shunt are all linked together  </a:t>
          </a:r>
          <a:r>
            <a:rPr lang="en-US" sz="1100" b="1" u="sng" baseline="0"/>
            <a:t>YELLOW SHADING  means the cell can be manually changed</a:t>
          </a:r>
          <a:endParaRPr lang="en-US" sz="1100" b="1" u="sng"/>
        </a:p>
      </xdr:txBody>
    </xdr:sp>
    <xdr:clientData/>
  </xdr:twoCellAnchor>
  <xdr:twoCellAnchor>
    <xdr:from>
      <xdr:col>9</xdr:col>
      <xdr:colOff>609600</xdr:colOff>
      <xdr:row>14</xdr:row>
      <xdr:rowOff>133350</xdr:rowOff>
    </xdr:from>
    <xdr:to>
      <xdr:col>12</xdr:col>
      <xdr:colOff>561975</xdr:colOff>
      <xdr:row>17</xdr:row>
      <xdr:rowOff>38100</xdr:rowOff>
    </xdr:to>
    <xdr:sp macro="" textlink="">
      <xdr:nvSpPr>
        <xdr:cNvPr id="6" name="TextBox 5">
          <a:extLst>
            <a:ext uri="{FF2B5EF4-FFF2-40B4-BE49-F238E27FC236}">
              <a16:creationId xmlns="" xmlns:a16="http://schemas.microsoft.com/office/drawing/2014/main" id="{41D45ED6-1E54-48EA-9E18-19F9DDB9E6DD}"/>
            </a:ext>
          </a:extLst>
        </xdr:cNvPr>
        <xdr:cNvSpPr txBox="1"/>
      </xdr:nvSpPr>
      <xdr:spPr>
        <a:xfrm>
          <a:off x="8582025" y="3000375"/>
          <a:ext cx="2266950"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This is set</a:t>
          </a:r>
          <a:r>
            <a:rPr lang="en-US" sz="1100" baseline="0"/>
            <a:t> up to run a sensitivity analysis based on the length of the unshunted track circuit</a:t>
          </a:r>
          <a:endParaRPr lang="en-US" sz="1100"/>
        </a:p>
      </xdr:txBody>
    </xdr:sp>
    <xdr:clientData/>
  </xdr:twoCellAnchor>
  <xdr:twoCellAnchor>
    <xdr:from>
      <xdr:col>8</xdr:col>
      <xdr:colOff>361950</xdr:colOff>
      <xdr:row>13</xdr:row>
      <xdr:rowOff>47625</xdr:rowOff>
    </xdr:from>
    <xdr:to>
      <xdr:col>9</xdr:col>
      <xdr:colOff>323850</xdr:colOff>
      <xdr:row>17</xdr:row>
      <xdr:rowOff>266700</xdr:rowOff>
    </xdr:to>
    <xdr:cxnSp macro="">
      <xdr:nvCxnSpPr>
        <xdr:cNvPr id="7" name="Straight Arrow Connector 6">
          <a:extLst>
            <a:ext uri="{FF2B5EF4-FFF2-40B4-BE49-F238E27FC236}">
              <a16:creationId xmlns="" xmlns:a16="http://schemas.microsoft.com/office/drawing/2014/main" id="{84383D7B-4FC4-43FD-A19F-FC30910782B2}"/>
            </a:ext>
          </a:extLst>
        </xdr:cNvPr>
        <xdr:cNvCxnSpPr/>
      </xdr:nvCxnSpPr>
      <xdr:spPr>
        <a:xfrm>
          <a:off x="7562850" y="2686050"/>
          <a:ext cx="733425" cy="1171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257175</xdr:colOff>
      <xdr:row>10</xdr:row>
      <xdr:rowOff>161925</xdr:rowOff>
    </xdr:from>
    <xdr:to>
      <xdr:col>10</xdr:col>
      <xdr:colOff>209550</xdr:colOff>
      <xdr:row>13</xdr:row>
      <xdr:rowOff>104775</xdr:rowOff>
    </xdr:to>
    <xdr:sp macro="" textlink="">
      <xdr:nvSpPr>
        <xdr:cNvPr id="8" name="TextBox 7">
          <a:extLst>
            <a:ext uri="{FF2B5EF4-FFF2-40B4-BE49-F238E27FC236}">
              <a16:creationId xmlns="" xmlns:a16="http://schemas.microsoft.com/office/drawing/2014/main" id="{15B50029-0741-446A-8CB6-D19D7F1024F5}"/>
            </a:ext>
          </a:extLst>
        </xdr:cNvPr>
        <xdr:cNvSpPr txBox="1"/>
      </xdr:nvSpPr>
      <xdr:spPr>
        <a:xfrm>
          <a:off x="6496050" y="2114550"/>
          <a:ext cx="2457450"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Because</a:t>
          </a:r>
          <a:r>
            <a:rPr lang="en-US" sz="1100" baseline="0"/>
            <a:t> it is a Center Fed Track Circuit the actual distancefron the transmitter is just 1/2 of this.</a:t>
          </a:r>
          <a:endParaRPr lang="en-US" sz="1100"/>
        </a:p>
      </xdr:txBody>
    </xdr:sp>
    <xdr:clientData/>
  </xdr:twoCellAnchor>
  <xdr:twoCellAnchor>
    <xdr:from>
      <xdr:col>29</xdr:col>
      <xdr:colOff>285750</xdr:colOff>
      <xdr:row>6</xdr:row>
      <xdr:rowOff>161925</xdr:rowOff>
    </xdr:from>
    <xdr:to>
      <xdr:col>33</xdr:col>
      <xdr:colOff>600075</xdr:colOff>
      <xdr:row>9</xdr:row>
      <xdr:rowOff>57150</xdr:rowOff>
    </xdr:to>
    <xdr:sp macro="" textlink="">
      <xdr:nvSpPr>
        <xdr:cNvPr id="9" name="TextBox 8">
          <a:extLst>
            <a:ext uri="{FF2B5EF4-FFF2-40B4-BE49-F238E27FC236}">
              <a16:creationId xmlns="" xmlns:a16="http://schemas.microsoft.com/office/drawing/2014/main" id="{5F4026C4-F19E-45BD-9D51-0D85424A1387}"/>
            </a:ext>
          </a:extLst>
        </xdr:cNvPr>
        <xdr:cNvSpPr txBox="1"/>
      </xdr:nvSpPr>
      <xdr:spPr>
        <a:xfrm>
          <a:off x="23983950" y="1352550"/>
          <a:ext cx="316230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For the SHUNT test a SEVERE SHUNT</a:t>
          </a:r>
          <a:r>
            <a:rPr lang="en-US" sz="1100" b="1" i="1" baseline="0"/>
            <a:t> of 0.01 ohms as well as a STANDARD SHUNT of 0.06 ohms!</a:t>
          </a:r>
          <a:endParaRPr lang="en-US" sz="1100" b="1" i="1"/>
        </a:p>
      </xdr:txBody>
    </xdr:sp>
    <xdr:clientData/>
  </xdr:twoCellAnchor>
  <xdr:twoCellAnchor>
    <xdr:from>
      <xdr:col>13</xdr:col>
      <xdr:colOff>28575</xdr:colOff>
      <xdr:row>7</xdr:row>
      <xdr:rowOff>66675</xdr:rowOff>
    </xdr:from>
    <xdr:to>
      <xdr:col>21</xdr:col>
      <xdr:colOff>314325</xdr:colOff>
      <xdr:row>14</xdr:row>
      <xdr:rowOff>190500</xdr:rowOff>
    </xdr:to>
    <xdr:sp macro="" textlink="">
      <xdr:nvSpPr>
        <xdr:cNvPr id="10" name="Arrow: Curved Down 9">
          <a:extLst>
            <a:ext uri="{FF2B5EF4-FFF2-40B4-BE49-F238E27FC236}">
              <a16:creationId xmlns="" xmlns:a16="http://schemas.microsoft.com/office/drawing/2014/main" id="{F47983C7-D7A9-4A1D-844C-58EB38E433FB}"/>
            </a:ext>
          </a:extLst>
        </xdr:cNvPr>
        <xdr:cNvSpPr/>
      </xdr:nvSpPr>
      <xdr:spPr>
        <a:xfrm>
          <a:off x="11010900" y="1447800"/>
          <a:ext cx="7143750" cy="1609725"/>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0</xdr:colOff>
      <xdr:row>50</xdr:row>
      <xdr:rowOff>180975</xdr:rowOff>
    </xdr:from>
    <xdr:to>
      <xdr:col>0</xdr:col>
      <xdr:colOff>733424</xdr:colOff>
      <xdr:row>53</xdr:row>
      <xdr:rowOff>38100</xdr:rowOff>
    </xdr:to>
    <xdr:sp macro="" textlink="">
      <xdr:nvSpPr>
        <xdr:cNvPr id="11" name="TextBox 10">
          <a:extLst>
            <a:ext uri="{FF2B5EF4-FFF2-40B4-BE49-F238E27FC236}">
              <a16:creationId xmlns="" xmlns:a16="http://schemas.microsoft.com/office/drawing/2014/main" id="{230040D1-139D-42CD-BDBD-E69B238ADD7F}"/>
            </a:ext>
          </a:extLst>
        </xdr:cNvPr>
        <xdr:cNvSpPr txBox="1"/>
      </xdr:nvSpPr>
      <xdr:spPr>
        <a:xfrm>
          <a:off x="0" y="11020425"/>
          <a:ext cx="733424"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Practical</a:t>
          </a:r>
          <a:r>
            <a:rPr lang="en-US" sz="1100" baseline="0"/>
            <a:t> Limit</a:t>
          </a:r>
          <a:endParaRPr lang="en-US" sz="1100"/>
        </a:p>
      </xdr:txBody>
    </xdr:sp>
    <xdr:clientData/>
  </xdr:twoCellAnchor>
  <xdr:twoCellAnchor>
    <xdr:from>
      <xdr:col>1</xdr:col>
      <xdr:colOff>76200</xdr:colOff>
      <xdr:row>14</xdr:row>
      <xdr:rowOff>28575</xdr:rowOff>
    </xdr:from>
    <xdr:to>
      <xdr:col>6</xdr:col>
      <xdr:colOff>409574</xdr:colOff>
      <xdr:row>17</xdr:row>
      <xdr:rowOff>190500</xdr:rowOff>
    </xdr:to>
    <xdr:sp macro="" textlink="">
      <xdr:nvSpPr>
        <xdr:cNvPr id="12" name="TextBox 11">
          <a:extLst>
            <a:ext uri="{FF2B5EF4-FFF2-40B4-BE49-F238E27FC236}">
              <a16:creationId xmlns="" xmlns:a16="http://schemas.microsoft.com/office/drawing/2014/main" id="{8A1059F6-909B-4D64-BCEA-018FB88ADA46}"/>
            </a:ext>
          </a:extLst>
        </xdr:cNvPr>
        <xdr:cNvSpPr txBox="1"/>
      </xdr:nvSpPr>
      <xdr:spPr>
        <a:xfrm>
          <a:off x="847725" y="2895600"/>
          <a:ext cx="4857749"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i="1"/>
            <a:t>MAKES SENSE NOW Since more</a:t>
          </a:r>
          <a:r>
            <a:rPr lang="en-US" sz="1600" b="1" i="1" baseline="0"/>
            <a:t> current should always head to shunted side AND the Far-Side detector should always get more current than the Near-Side detector</a:t>
          </a:r>
          <a:endParaRPr lang="en-US" sz="1600" b="1" i="1"/>
        </a:p>
      </xdr:txBody>
    </xdr:sp>
    <xdr:clientData/>
  </xdr:twoCellAnchor>
  <xdr:twoCellAnchor>
    <xdr:from>
      <xdr:col>9</xdr:col>
      <xdr:colOff>752475</xdr:colOff>
      <xdr:row>18</xdr:row>
      <xdr:rowOff>123824</xdr:rowOff>
    </xdr:from>
    <xdr:to>
      <xdr:col>13</xdr:col>
      <xdr:colOff>9525</xdr:colOff>
      <xdr:row>18</xdr:row>
      <xdr:rowOff>419099</xdr:rowOff>
    </xdr:to>
    <xdr:sp macro="" textlink="">
      <xdr:nvSpPr>
        <xdr:cNvPr id="13" name="TextBox 12">
          <a:extLst>
            <a:ext uri="{FF2B5EF4-FFF2-40B4-BE49-F238E27FC236}">
              <a16:creationId xmlns="" xmlns:a16="http://schemas.microsoft.com/office/drawing/2014/main" id="{84A7AE92-9684-487E-85E2-8722C5255548}"/>
            </a:ext>
          </a:extLst>
        </xdr:cNvPr>
        <xdr:cNvSpPr txBox="1"/>
      </xdr:nvSpPr>
      <xdr:spPr>
        <a:xfrm>
          <a:off x="8724900" y="4010024"/>
          <a:ext cx="2266950"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Based on Current</a:t>
          </a:r>
          <a:r>
            <a:rPr lang="en-US" sz="1100" baseline="0"/>
            <a:t> Heading Right</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1285873</xdr:colOff>
      <xdr:row>11</xdr:row>
      <xdr:rowOff>152401</xdr:rowOff>
    </xdr:from>
    <xdr:to>
      <xdr:col>3</xdr:col>
      <xdr:colOff>2009773</xdr:colOff>
      <xdr:row>13</xdr:row>
      <xdr:rowOff>142876</xdr:rowOff>
    </xdr:to>
    <xdr:sp macro="" textlink="">
      <xdr:nvSpPr>
        <xdr:cNvPr id="2" name="Left Arrow 1">
          <a:extLst>
            <a:ext uri="{FF2B5EF4-FFF2-40B4-BE49-F238E27FC236}">
              <a16:creationId xmlns="" xmlns:a16="http://schemas.microsoft.com/office/drawing/2014/main" id="{00000000-0008-0000-0200-000002000000}"/>
            </a:ext>
          </a:extLst>
        </xdr:cNvPr>
        <xdr:cNvSpPr/>
      </xdr:nvSpPr>
      <xdr:spPr>
        <a:xfrm rot="19347696">
          <a:off x="5086348" y="1762126"/>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1981200</xdr:colOff>
      <xdr:row>9</xdr:row>
      <xdr:rowOff>104775</xdr:rowOff>
    </xdr:from>
    <xdr:to>
      <xdr:col>4</xdr:col>
      <xdr:colOff>266700</xdr:colOff>
      <xdr:row>11</xdr:row>
      <xdr:rowOff>180976</xdr:rowOff>
    </xdr:to>
    <xdr:sp macro="" textlink="">
      <xdr:nvSpPr>
        <xdr:cNvPr id="3" name="TextBox 2">
          <a:extLst>
            <a:ext uri="{FF2B5EF4-FFF2-40B4-BE49-F238E27FC236}">
              <a16:creationId xmlns="" xmlns:a16="http://schemas.microsoft.com/office/drawing/2014/main" id="{00000000-0008-0000-0200-000003000000}"/>
            </a:ext>
          </a:extLst>
        </xdr:cNvPr>
        <xdr:cNvSpPr txBox="1"/>
      </xdr:nvSpPr>
      <xdr:spPr>
        <a:xfrm>
          <a:off x="3571875" y="1314450"/>
          <a:ext cx="2714625" cy="47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Max Amperage</a:t>
          </a:r>
          <a:r>
            <a:rPr lang="en-US" sz="1100" baseline="0"/>
            <a:t> 7 A for shunted track circuit. Feed  voltage limit of 1.65 V not binding</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1409700</xdr:colOff>
      <xdr:row>11</xdr:row>
      <xdr:rowOff>161928</xdr:rowOff>
    </xdr:from>
    <xdr:to>
      <xdr:col>2</xdr:col>
      <xdr:colOff>2133600</xdr:colOff>
      <xdr:row>13</xdr:row>
      <xdr:rowOff>152403</xdr:rowOff>
    </xdr:to>
    <xdr:sp macro="" textlink="">
      <xdr:nvSpPr>
        <xdr:cNvPr id="2" name="Left Arrow 1">
          <a:extLst>
            <a:ext uri="{FF2B5EF4-FFF2-40B4-BE49-F238E27FC236}">
              <a16:creationId xmlns="" xmlns:a16="http://schemas.microsoft.com/office/drawing/2014/main" id="{00000000-0008-0000-0300-000002000000}"/>
            </a:ext>
          </a:extLst>
        </xdr:cNvPr>
        <xdr:cNvSpPr/>
      </xdr:nvSpPr>
      <xdr:spPr>
        <a:xfrm rot="19113323">
          <a:off x="3000375" y="1733553"/>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1933576</xdr:colOff>
      <xdr:row>9</xdr:row>
      <xdr:rowOff>133350</xdr:rowOff>
    </xdr:from>
    <xdr:to>
      <xdr:col>5</xdr:col>
      <xdr:colOff>828675</xdr:colOff>
      <xdr:row>13</xdr:row>
      <xdr:rowOff>19050</xdr:rowOff>
    </xdr:to>
    <xdr:sp macro="" textlink="">
      <xdr:nvSpPr>
        <xdr:cNvPr id="3" name="TextBox 2">
          <a:extLst>
            <a:ext uri="{FF2B5EF4-FFF2-40B4-BE49-F238E27FC236}">
              <a16:creationId xmlns="" xmlns:a16="http://schemas.microsoft.com/office/drawing/2014/main" id="{00000000-0008-0000-0300-000003000000}"/>
            </a:ext>
          </a:extLst>
        </xdr:cNvPr>
        <xdr:cNvSpPr txBox="1"/>
      </xdr:nvSpPr>
      <xdr:spPr>
        <a:xfrm>
          <a:off x="3524251" y="1323975"/>
          <a:ext cx="4067174"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Limit the feed voltage</a:t>
          </a:r>
          <a:r>
            <a:rPr lang="en-US" sz="1100" baseline="0"/>
            <a:t> to 1.65 V.  This limits feed current to 3.61 A in dry ballast conditions. Plenty of current is reaching the detector, but it would be a lot more if the voltage limit weren't applied.</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1409700</xdr:colOff>
      <xdr:row>11</xdr:row>
      <xdr:rowOff>161928</xdr:rowOff>
    </xdr:from>
    <xdr:to>
      <xdr:col>2</xdr:col>
      <xdr:colOff>2133600</xdr:colOff>
      <xdr:row>13</xdr:row>
      <xdr:rowOff>152403</xdr:rowOff>
    </xdr:to>
    <xdr:sp macro="" textlink="">
      <xdr:nvSpPr>
        <xdr:cNvPr id="2" name="Left Arrow 1">
          <a:extLst>
            <a:ext uri="{FF2B5EF4-FFF2-40B4-BE49-F238E27FC236}">
              <a16:creationId xmlns="" xmlns:a16="http://schemas.microsoft.com/office/drawing/2014/main" id="{00000000-0008-0000-0400-000002000000}"/>
            </a:ext>
          </a:extLst>
        </xdr:cNvPr>
        <xdr:cNvSpPr/>
      </xdr:nvSpPr>
      <xdr:spPr>
        <a:xfrm rot="19113323">
          <a:off x="3000375" y="1733553"/>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1933576</xdr:colOff>
      <xdr:row>9</xdr:row>
      <xdr:rowOff>133350</xdr:rowOff>
    </xdr:from>
    <xdr:to>
      <xdr:col>5</xdr:col>
      <xdr:colOff>590550</xdr:colOff>
      <xdr:row>13</xdr:row>
      <xdr:rowOff>38100</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3524251" y="1323975"/>
          <a:ext cx="3829049"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Limit the feed voltage</a:t>
          </a:r>
          <a:r>
            <a:rPr lang="en-US" sz="1100" baseline="0"/>
            <a:t> to 1.65 V.  This limits feed current to 4.38 A for a dry ballast  Shunt.  Limit ing the current improves the Shunting  Sensitivity of the circuit</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361951</xdr:colOff>
      <xdr:row>5</xdr:row>
      <xdr:rowOff>133350</xdr:rowOff>
    </xdr:from>
    <xdr:to>
      <xdr:col>8</xdr:col>
      <xdr:colOff>152401</xdr:colOff>
      <xdr:row>9</xdr:row>
      <xdr:rowOff>123826</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 xmlns:a16="http://schemas.microsoft.com/office/drawing/2014/main" id="{00000000-0008-0000-0500-000003000000}"/>
                </a:ext>
              </a:extLst>
            </xdr:cNvPr>
            <xdr:cNvSpPr txBox="1"/>
          </xdr:nvSpPr>
          <xdr:spPr>
            <a:xfrm>
              <a:off x="3314701" y="1028700"/>
              <a:ext cx="28384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f>
                    <m:fPr>
                      <m:ctrlPr>
                        <a:rPr lang="en-US" sz="1400" i="1">
                          <a:solidFill>
                            <a:schemeClr val="dk1"/>
                          </a:solidFill>
                          <a:effectLst/>
                          <a:latin typeface="Cambria Math"/>
                          <a:ea typeface="+mn-ea"/>
                          <a:cs typeface="+mn-cs"/>
                        </a:rPr>
                      </m:ctrlPr>
                    </m:fPr>
                    <m:num>
                      <m:d>
                        <m:dPr>
                          <m:ctrlPr>
                            <a:rPr lang="en-US" sz="1400" i="1">
                              <a:solidFill>
                                <a:schemeClr val="dk1"/>
                              </a:solidFill>
                              <a:effectLst/>
                              <a:latin typeface="Cambria Math"/>
                              <a:ea typeface="+mn-ea"/>
                              <a:cs typeface="+mn-cs"/>
                            </a:rPr>
                          </m:ctrlPr>
                        </m:dPr>
                        <m:e>
                          <m:r>
                            <a:rPr lang="en-US" sz="1400" b="0" i="1">
                              <a:solidFill>
                                <a:schemeClr val="dk1"/>
                              </a:solidFill>
                              <a:effectLst/>
                              <a:latin typeface="Cambria Math"/>
                              <a:ea typeface="+mn-ea"/>
                              <a:cs typeface="+mn-cs"/>
                            </a:rPr>
                            <m:t>1.12 −0.60</m:t>
                          </m:r>
                        </m:e>
                      </m:d>
                    </m:num>
                    <m:den>
                      <m:r>
                        <a:rPr lang="en-US" sz="1400" b="0" i="1">
                          <a:solidFill>
                            <a:schemeClr val="dk1"/>
                          </a:solidFill>
                          <a:effectLst/>
                          <a:latin typeface="Cambria Math"/>
                          <a:ea typeface="+mn-ea"/>
                          <a:cs typeface="+mn-cs"/>
                        </a:rPr>
                        <m:t>0.60</m:t>
                      </m:r>
                    </m:den>
                  </m:f>
                  <m:r>
                    <a:rPr lang="en-US" sz="1400" i="1">
                      <a:latin typeface="Cambria Math"/>
                    </a:rPr>
                    <m:t>=</m:t>
                  </m:r>
                  <m:r>
                    <a:rPr lang="en-US" sz="1400" b="0" i="1">
                      <a:latin typeface="Cambria Math"/>
                    </a:rPr>
                    <m:t>87%</m:t>
                  </m:r>
                </m:oMath>
              </a14:m>
              <a:r>
                <a:rPr lang="en-US" sz="1400">
                  <a:latin typeface="+mn-lt"/>
                </a:rPr>
                <a:t> Detector Margin</a:t>
              </a:r>
            </a:p>
          </xdr:txBody>
        </xdr:sp>
      </mc:Choice>
      <mc:Fallback xmlns="">
        <xdr:sp macro="" textlink="">
          <xdr:nvSpPr>
            <xdr:cNvPr id="3" name="TextBox 2"/>
            <xdr:cNvSpPr txBox="1"/>
          </xdr:nvSpPr>
          <xdr:spPr>
            <a:xfrm>
              <a:off x="3314701" y="1028700"/>
              <a:ext cx="28384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0">
                  <a:solidFill>
                    <a:schemeClr val="dk1"/>
                  </a:solidFill>
                  <a:effectLst/>
                  <a:latin typeface="+mn-lt"/>
                  <a:ea typeface="+mn-ea"/>
                  <a:cs typeface="+mn-cs"/>
                </a:rPr>
                <a:t>((</a:t>
              </a:r>
              <a:r>
                <a:rPr lang="en-US" sz="1400" b="0" i="0">
                  <a:solidFill>
                    <a:schemeClr val="dk1"/>
                  </a:solidFill>
                  <a:effectLst/>
                  <a:latin typeface="+mn-lt"/>
                  <a:ea typeface="+mn-ea"/>
                  <a:cs typeface="+mn-cs"/>
                </a:rPr>
                <a:t>1.12 −0.60))/0.60</a:t>
              </a:r>
              <a:r>
                <a:rPr lang="en-US" sz="1400" i="0">
                  <a:latin typeface="+mn-lt"/>
                </a:rPr>
                <a:t>=</a:t>
              </a:r>
              <a:r>
                <a:rPr lang="en-US" sz="1400" b="0" i="0">
                  <a:latin typeface="+mn-lt"/>
                </a:rPr>
                <a:t>87%</a:t>
              </a:r>
              <a:r>
                <a:rPr lang="en-US" sz="1400">
                  <a:latin typeface="+mn-lt"/>
                </a:rPr>
                <a:t> Detector Margin</a:t>
              </a:r>
            </a:p>
          </xdr:txBody>
        </xdr:sp>
      </mc:Fallback>
    </mc:AlternateContent>
    <xdr:clientData/>
  </xdr:twoCellAnchor>
  <xdr:twoCellAnchor>
    <xdr:from>
      <xdr:col>3</xdr:col>
      <xdr:colOff>76200</xdr:colOff>
      <xdr:row>5</xdr:row>
      <xdr:rowOff>76200</xdr:rowOff>
    </xdr:from>
    <xdr:to>
      <xdr:col>3</xdr:col>
      <xdr:colOff>238125</xdr:colOff>
      <xdr:row>9</xdr:row>
      <xdr:rowOff>114300</xdr:rowOff>
    </xdr:to>
    <xdr:sp macro="" textlink="">
      <xdr:nvSpPr>
        <xdr:cNvPr id="2" name="Right Brace 1">
          <a:extLst>
            <a:ext uri="{FF2B5EF4-FFF2-40B4-BE49-F238E27FC236}">
              <a16:creationId xmlns="" xmlns:a16="http://schemas.microsoft.com/office/drawing/2014/main" id="{00000000-0008-0000-0500-000002000000}"/>
            </a:ext>
          </a:extLst>
        </xdr:cNvPr>
        <xdr:cNvSpPr/>
      </xdr:nvSpPr>
      <xdr:spPr>
        <a:xfrm>
          <a:off x="2543175" y="885825"/>
          <a:ext cx="161925" cy="53340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1495424</xdr:colOff>
      <xdr:row>12</xdr:row>
      <xdr:rowOff>28576</xdr:rowOff>
    </xdr:from>
    <xdr:to>
      <xdr:col>3</xdr:col>
      <xdr:colOff>9524</xdr:colOff>
      <xdr:row>13</xdr:row>
      <xdr:rowOff>209551</xdr:rowOff>
    </xdr:to>
    <xdr:sp macro="" textlink="">
      <xdr:nvSpPr>
        <xdr:cNvPr id="2" name="Left Arrow 1">
          <a:extLst>
            <a:ext uri="{FF2B5EF4-FFF2-40B4-BE49-F238E27FC236}">
              <a16:creationId xmlns="" xmlns:a16="http://schemas.microsoft.com/office/drawing/2014/main" id="{00000000-0008-0000-0600-000002000000}"/>
            </a:ext>
          </a:extLst>
        </xdr:cNvPr>
        <xdr:cNvSpPr/>
      </xdr:nvSpPr>
      <xdr:spPr>
        <a:xfrm rot="19113323">
          <a:off x="3086099" y="2371726"/>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1981199</xdr:colOff>
      <xdr:row>9</xdr:row>
      <xdr:rowOff>123823</xdr:rowOff>
    </xdr:from>
    <xdr:to>
      <xdr:col>5</xdr:col>
      <xdr:colOff>952499</xdr:colOff>
      <xdr:row>13</xdr:row>
      <xdr:rowOff>28574</xdr:rowOff>
    </xdr:to>
    <xdr:sp macro="" textlink="">
      <xdr:nvSpPr>
        <xdr:cNvPr id="3" name="TextBox 2">
          <a:extLst>
            <a:ext uri="{FF2B5EF4-FFF2-40B4-BE49-F238E27FC236}">
              <a16:creationId xmlns="" xmlns:a16="http://schemas.microsoft.com/office/drawing/2014/main" id="{00000000-0008-0000-0600-000003000000}"/>
            </a:ext>
          </a:extLst>
        </xdr:cNvPr>
        <xdr:cNvSpPr txBox="1"/>
      </xdr:nvSpPr>
      <xdr:spPr>
        <a:xfrm>
          <a:off x="3571874" y="1876423"/>
          <a:ext cx="4143375" cy="685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Set Power Supply to a Max of  </a:t>
          </a:r>
          <a:r>
            <a:rPr lang="en-US" sz="1100" b="1" u="sng" baseline="0"/>
            <a:t>7 A.  </a:t>
          </a:r>
          <a:r>
            <a:rPr lang="en-US" sz="1100" baseline="0"/>
            <a:t>This results in a voltage of 1.65 V that is SHOULD be carried over to the next sheet, but for the purpose of this sensitivity the Voltage limit will remain at 4 Volts</a:t>
          </a:r>
          <a:endParaRPr lang="en-US" sz="1100"/>
        </a:p>
      </xdr:txBody>
    </xdr:sp>
    <xdr:clientData/>
  </xdr:twoCellAnchor>
  <xdr:twoCellAnchor>
    <xdr:from>
      <xdr:col>5</xdr:col>
      <xdr:colOff>552450</xdr:colOff>
      <xdr:row>19</xdr:row>
      <xdr:rowOff>66675</xdr:rowOff>
    </xdr:from>
    <xdr:to>
      <xdr:col>10</xdr:col>
      <xdr:colOff>276225</xdr:colOff>
      <xdr:row>30</xdr:row>
      <xdr:rowOff>76200</xdr:rowOff>
    </xdr:to>
    <xdr:sp macro="" textlink="">
      <xdr:nvSpPr>
        <xdr:cNvPr id="4" name="TextBox 3">
          <a:extLst>
            <a:ext uri="{FF2B5EF4-FFF2-40B4-BE49-F238E27FC236}">
              <a16:creationId xmlns="" xmlns:a16="http://schemas.microsoft.com/office/drawing/2014/main" id="{00000000-0008-0000-0600-000004000000}"/>
            </a:ext>
          </a:extLst>
        </xdr:cNvPr>
        <xdr:cNvSpPr txBox="1"/>
      </xdr:nvSpPr>
      <xdr:spPr>
        <a:xfrm>
          <a:off x="7315200" y="3810000"/>
          <a:ext cx="3981450" cy="17907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This is a SENSITIVITY</a:t>
          </a:r>
          <a:r>
            <a:rPr lang="en-US" sz="1100" b="1" baseline="0">
              <a:solidFill>
                <a:sysClr val="windowText" lastClr="000000"/>
              </a:solidFill>
            </a:rPr>
            <a:t> on the results of Example 1 </a:t>
          </a:r>
          <a:r>
            <a:rPr lang="en-US" sz="1100" baseline="0"/>
            <a:t>-- to show what happens if the 1.65 Volt limitation on the Power Supply is NOT imposed -- rather the Power Supply is allowed to perform at its full rated capability of 4 VDC and 7 A.</a:t>
          </a:r>
        </a:p>
        <a:p>
          <a:endParaRPr lang="en-US" sz="1100" baseline="0"/>
        </a:p>
        <a:p>
          <a:r>
            <a:rPr lang="en-US" sz="1100" baseline="0"/>
            <a:t>The results of this sensitivity are reported in the AREMA paper although the detailed calculations are not discussed.  These supplemental worksheets are provided for the benefit of anyone who may want to see how the supporting calculations were done.</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1285873</xdr:colOff>
      <xdr:row>11</xdr:row>
      <xdr:rowOff>152401</xdr:rowOff>
    </xdr:from>
    <xdr:to>
      <xdr:col>3</xdr:col>
      <xdr:colOff>2009773</xdr:colOff>
      <xdr:row>13</xdr:row>
      <xdr:rowOff>142876</xdr:rowOff>
    </xdr:to>
    <xdr:sp macro="" textlink="">
      <xdr:nvSpPr>
        <xdr:cNvPr id="2" name="Left Arrow 1">
          <a:extLst>
            <a:ext uri="{FF2B5EF4-FFF2-40B4-BE49-F238E27FC236}">
              <a16:creationId xmlns="" xmlns:a16="http://schemas.microsoft.com/office/drawing/2014/main" id="{00000000-0008-0000-0700-000002000000}"/>
            </a:ext>
          </a:extLst>
        </xdr:cNvPr>
        <xdr:cNvSpPr/>
      </xdr:nvSpPr>
      <xdr:spPr>
        <a:xfrm rot="19347696">
          <a:off x="5086348" y="2305051"/>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1981200</xdr:colOff>
      <xdr:row>9</xdr:row>
      <xdr:rowOff>104775</xdr:rowOff>
    </xdr:from>
    <xdr:to>
      <xdr:col>4</xdr:col>
      <xdr:colOff>266700</xdr:colOff>
      <xdr:row>11</xdr:row>
      <xdr:rowOff>180976</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3571875" y="1857375"/>
          <a:ext cx="2714625" cy="47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Max Amperage</a:t>
          </a:r>
          <a:r>
            <a:rPr lang="en-US" sz="1100" baseline="0"/>
            <a:t> 7 A for shunted track circuit. Feed  voltage limit of 4 V not binding</a:t>
          </a:r>
          <a:endParaRPr lang="en-US" sz="1100"/>
        </a:p>
      </xdr:txBody>
    </xdr:sp>
    <xdr:clientData/>
  </xdr:twoCellAnchor>
  <xdr:twoCellAnchor>
    <xdr:from>
      <xdr:col>6</xdr:col>
      <xdr:colOff>0</xdr:colOff>
      <xdr:row>24</xdr:row>
      <xdr:rowOff>0</xdr:rowOff>
    </xdr:from>
    <xdr:to>
      <xdr:col>11</xdr:col>
      <xdr:colOff>0</xdr:colOff>
      <xdr:row>30</xdr:row>
      <xdr:rowOff>38100</xdr:rowOff>
    </xdr:to>
    <xdr:sp macro="" textlink="">
      <xdr:nvSpPr>
        <xdr:cNvPr id="4" name="TextBox 3">
          <a:extLst>
            <a:ext uri="{FF2B5EF4-FFF2-40B4-BE49-F238E27FC236}">
              <a16:creationId xmlns="" xmlns:a16="http://schemas.microsoft.com/office/drawing/2014/main" id="{00000000-0008-0000-0700-000004000000}"/>
            </a:ext>
          </a:extLst>
        </xdr:cNvPr>
        <xdr:cNvSpPr txBox="1"/>
      </xdr:nvSpPr>
      <xdr:spPr>
        <a:xfrm>
          <a:off x="7810500" y="4552950"/>
          <a:ext cx="3981450" cy="10096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The SENSITIVITY</a:t>
          </a:r>
          <a:r>
            <a:rPr lang="en-US" sz="1100" b="1" baseline="0">
              <a:solidFill>
                <a:sysClr val="windowText" lastClr="000000"/>
              </a:solidFill>
            </a:rPr>
            <a:t> on the Voltage setting </a:t>
          </a:r>
          <a:r>
            <a:rPr lang="en-US" sz="1100" baseline="0"/>
            <a:t>does not affect either of the Wet Ballast calculations.  For wet ballast ,the power supply is pumping the maximum amperage into the track circuit in hopes that at least some current will be able to reach the detector , that not all the current will leak through the ballast.</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1409700</xdr:colOff>
      <xdr:row>11</xdr:row>
      <xdr:rowOff>161928</xdr:rowOff>
    </xdr:from>
    <xdr:to>
      <xdr:col>2</xdr:col>
      <xdr:colOff>2133600</xdr:colOff>
      <xdr:row>13</xdr:row>
      <xdr:rowOff>152403</xdr:rowOff>
    </xdr:to>
    <xdr:sp macro="" textlink="">
      <xdr:nvSpPr>
        <xdr:cNvPr id="2" name="Left Arrow 1">
          <a:extLst>
            <a:ext uri="{FF2B5EF4-FFF2-40B4-BE49-F238E27FC236}">
              <a16:creationId xmlns="" xmlns:a16="http://schemas.microsoft.com/office/drawing/2014/main" id="{00000000-0008-0000-0800-000002000000}"/>
            </a:ext>
          </a:extLst>
        </xdr:cNvPr>
        <xdr:cNvSpPr/>
      </xdr:nvSpPr>
      <xdr:spPr>
        <a:xfrm rot="19113323">
          <a:off x="3000375" y="2219328"/>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1933576</xdr:colOff>
      <xdr:row>9</xdr:row>
      <xdr:rowOff>133350</xdr:rowOff>
    </xdr:from>
    <xdr:to>
      <xdr:col>5</xdr:col>
      <xdr:colOff>828675</xdr:colOff>
      <xdr:row>13</xdr:row>
      <xdr:rowOff>19050</xdr:rowOff>
    </xdr:to>
    <xdr:sp macro="" textlink="">
      <xdr:nvSpPr>
        <xdr:cNvPr id="3" name="TextBox 2">
          <a:extLst>
            <a:ext uri="{FF2B5EF4-FFF2-40B4-BE49-F238E27FC236}">
              <a16:creationId xmlns="" xmlns:a16="http://schemas.microsoft.com/office/drawing/2014/main" id="{00000000-0008-0000-0800-000003000000}"/>
            </a:ext>
          </a:extLst>
        </xdr:cNvPr>
        <xdr:cNvSpPr txBox="1"/>
      </xdr:nvSpPr>
      <xdr:spPr>
        <a:xfrm>
          <a:off x="3524251" y="1809750"/>
          <a:ext cx="4067174"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Only the current</a:t>
          </a:r>
          <a:r>
            <a:rPr lang="en-US" sz="1100" baseline="0"/>
            <a:t> limit of 7 A is binding, the feed voltage will automatically reduce to limit the current flow based on the capability of the power supply.</a:t>
          </a:r>
          <a:endParaRPr lang="en-US" sz="1100"/>
        </a:p>
      </xdr:txBody>
    </xdr:sp>
    <xdr:clientData/>
  </xdr:twoCellAnchor>
  <xdr:twoCellAnchor>
    <xdr:from>
      <xdr:col>6</xdr:col>
      <xdr:colOff>0</xdr:colOff>
      <xdr:row>20</xdr:row>
      <xdr:rowOff>0</xdr:rowOff>
    </xdr:from>
    <xdr:to>
      <xdr:col>11</xdr:col>
      <xdr:colOff>38100</xdr:colOff>
      <xdr:row>25</xdr:row>
      <xdr:rowOff>66675</xdr:rowOff>
    </xdr:to>
    <xdr:sp macro="" textlink="">
      <xdr:nvSpPr>
        <xdr:cNvPr id="4" name="TextBox 3">
          <a:extLst>
            <a:ext uri="{FF2B5EF4-FFF2-40B4-BE49-F238E27FC236}">
              <a16:creationId xmlns="" xmlns:a16="http://schemas.microsoft.com/office/drawing/2014/main" id="{00000000-0008-0000-0800-000004000000}"/>
            </a:ext>
          </a:extLst>
        </xdr:cNvPr>
        <xdr:cNvSpPr txBox="1"/>
      </xdr:nvSpPr>
      <xdr:spPr>
        <a:xfrm>
          <a:off x="7810500" y="3810000"/>
          <a:ext cx="3981450" cy="8763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For this SENSITIVITY</a:t>
          </a:r>
          <a:r>
            <a:rPr lang="en-US" sz="1100" b="1" baseline="0">
              <a:solidFill>
                <a:sysClr val="windowText" lastClr="000000"/>
              </a:solidFill>
            </a:rPr>
            <a:t> on the Voltage setting </a:t>
          </a:r>
          <a:r>
            <a:rPr lang="en-US" sz="1100" baseline="0"/>
            <a:t>we allow the power supply to  feed up to 7 Amps at a maximum voltage of 4 VDC. This is the default setting of the power supply since the voltage has not been throttled back.</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1409700</xdr:colOff>
      <xdr:row>11</xdr:row>
      <xdr:rowOff>161928</xdr:rowOff>
    </xdr:from>
    <xdr:to>
      <xdr:col>2</xdr:col>
      <xdr:colOff>2133600</xdr:colOff>
      <xdr:row>13</xdr:row>
      <xdr:rowOff>152403</xdr:rowOff>
    </xdr:to>
    <xdr:sp macro="" textlink="">
      <xdr:nvSpPr>
        <xdr:cNvPr id="2" name="Left Arrow 1">
          <a:extLst>
            <a:ext uri="{FF2B5EF4-FFF2-40B4-BE49-F238E27FC236}">
              <a16:creationId xmlns="" xmlns:a16="http://schemas.microsoft.com/office/drawing/2014/main" id="{00000000-0008-0000-0900-000002000000}"/>
            </a:ext>
          </a:extLst>
        </xdr:cNvPr>
        <xdr:cNvSpPr/>
      </xdr:nvSpPr>
      <xdr:spPr>
        <a:xfrm rot="19113323">
          <a:off x="3000375" y="2276478"/>
          <a:ext cx="723900" cy="3714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1009650</xdr:colOff>
      <xdr:row>21</xdr:row>
      <xdr:rowOff>28575</xdr:rowOff>
    </xdr:from>
    <xdr:to>
      <xdr:col>11</xdr:col>
      <xdr:colOff>0</xdr:colOff>
      <xdr:row>26</xdr:row>
      <xdr:rowOff>66675</xdr:rowOff>
    </xdr:to>
    <xdr:sp macro="" textlink="">
      <xdr:nvSpPr>
        <xdr:cNvPr id="3" name="TextBox 2">
          <a:extLst>
            <a:ext uri="{FF2B5EF4-FFF2-40B4-BE49-F238E27FC236}">
              <a16:creationId xmlns="" xmlns:a16="http://schemas.microsoft.com/office/drawing/2014/main" id="{00000000-0008-0000-0900-000003000000}"/>
            </a:ext>
          </a:extLst>
        </xdr:cNvPr>
        <xdr:cNvSpPr txBox="1"/>
      </xdr:nvSpPr>
      <xdr:spPr>
        <a:xfrm>
          <a:off x="7772400" y="4057650"/>
          <a:ext cx="3981450" cy="8763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For this SENSITIVITY</a:t>
          </a:r>
          <a:r>
            <a:rPr lang="en-US" sz="1100" b="1" baseline="0">
              <a:solidFill>
                <a:sysClr val="windowText" lastClr="000000"/>
              </a:solidFill>
            </a:rPr>
            <a:t> on the Voltage setting </a:t>
          </a:r>
          <a:r>
            <a:rPr lang="en-US" sz="1100" baseline="0"/>
            <a:t>we allow the power supply to  feed up to 7 Amps at a maximum voltage of 4 VDC. This is the default setting of the power supply since the voltage has not been throttled back.</a:t>
          </a:r>
          <a:endParaRPr lang="en-US" sz="1100"/>
        </a:p>
      </xdr:txBody>
    </xdr:sp>
    <xdr:clientData/>
  </xdr:twoCellAnchor>
  <xdr:twoCellAnchor>
    <xdr:from>
      <xdr:col>2</xdr:col>
      <xdr:colOff>1924050</xdr:colOff>
      <xdr:row>9</xdr:row>
      <xdr:rowOff>152400</xdr:rowOff>
    </xdr:from>
    <xdr:to>
      <xdr:col>5</xdr:col>
      <xdr:colOff>819149</xdr:colOff>
      <xdr:row>13</xdr:row>
      <xdr:rowOff>38100</xdr:rowOff>
    </xdr:to>
    <xdr:sp macro="" textlink="">
      <xdr:nvSpPr>
        <xdr:cNvPr id="4" name="TextBox 3">
          <a:extLst>
            <a:ext uri="{FF2B5EF4-FFF2-40B4-BE49-F238E27FC236}">
              <a16:creationId xmlns="" xmlns:a16="http://schemas.microsoft.com/office/drawing/2014/main" id="{00000000-0008-0000-0900-000004000000}"/>
            </a:ext>
          </a:extLst>
        </xdr:cNvPr>
        <xdr:cNvSpPr txBox="1"/>
      </xdr:nvSpPr>
      <xdr:spPr>
        <a:xfrm>
          <a:off x="3514725" y="1885950"/>
          <a:ext cx="4067174"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Only the current</a:t>
          </a:r>
          <a:r>
            <a:rPr lang="en-US" sz="1100" baseline="0"/>
            <a:t> limit of 7 A is binding, the feed voltage will automatically reduce to limit the current flow based on the capability of the power supply.</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oneyard/New%20Calculations%2008.15.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tage Current 23000"/>
      <sheetName val="OLD HighImped IJ 15ohm"/>
      <sheetName val="With 7 Amp-4V Limit"/>
      <sheetName val="With 7 Amp-2V Limit"/>
      <sheetName val="With 7 Amp-1.6V Limit"/>
      <sheetName val="With 7 Amp-2.8V Limit BADRAIL"/>
      <sheetName val="NxtGen 50000ft"/>
      <sheetName val="BRail 50000ft BADRAIL"/>
      <sheetName val="BRail CenterFed 41000"/>
      <sheetName val="Stacked Simple Example"/>
      <sheetName val="Stacked Layered Example"/>
      <sheetName val="3 Ohm Jointless NOSHUNT"/>
      <sheetName val="3 Ohm Jless SH80pct nearsid"/>
      <sheetName val="3 Ohm Jless SH90pct nearsid"/>
      <sheetName val="3 Ohm Jless SH10pct farside"/>
      <sheetName val="3 Ohm IJ"/>
      <sheetName val="15 Ohm IJ"/>
      <sheetName val="RESISTANCE CROSSCHECK"/>
      <sheetName val="Cab Signal at 3 Ohms"/>
      <sheetName val="Cab Signal at 15 Ohms"/>
      <sheetName val="Cab Signal at 99999 Ohms"/>
    </sheetNames>
    <sheetDataSet>
      <sheetData sheetId="0"/>
      <sheetData sheetId="1"/>
      <sheetData sheetId="2"/>
      <sheetData sheetId="3"/>
      <sheetData sheetId="4"/>
      <sheetData sheetId="5"/>
      <sheetData sheetId="6"/>
      <sheetData sheetId="7"/>
      <sheetData sheetId="8"/>
      <sheetData sheetId="9"/>
      <sheetData sheetId="10"/>
      <sheetData sheetId="11">
        <row r="20">
          <cell r="C20">
            <v>2.1839431060982211</v>
          </cell>
          <cell r="D20">
            <v>9.0937899403603736E-2</v>
          </cell>
          <cell r="I20">
            <v>0.29119241414642949</v>
          </cell>
        </row>
        <row r="21">
          <cell r="C21">
            <v>2.5771172096903001</v>
          </cell>
          <cell r="D21">
            <v>0.12136279968754896</v>
          </cell>
          <cell r="I21">
            <v>0.34361562795870687</v>
          </cell>
        </row>
        <row r="22">
          <cell r="C22">
            <v>2.7053105418654724</v>
          </cell>
          <cell r="D22">
            <v>0.1419503759545305</v>
          </cell>
          <cell r="I22">
            <v>0.36070807224872975</v>
          </cell>
        </row>
        <row r="23">
          <cell r="C23">
            <v>2.7083781124737953</v>
          </cell>
          <cell r="D23">
            <v>0.15730709740412577</v>
          </cell>
          <cell r="I23">
            <v>0.36111708166317263</v>
          </cell>
        </row>
        <row r="24">
          <cell r="C24">
            <v>2.6452693714445452</v>
          </cell>
          <cell r="D24">
            <v>0.16939138390421643</v>
          </cell>
          <cell r="I24">
            <v>0.35270258285927281</v>
          </cell>
        </row>
        <row r="25">
          <cell r="C25">
            <v>2.5456885060003351</v>
          </cell>
          <cell r="D25">
            <v>0.17921231789262068</v>
          </cell>
          <cell r="I25">
            <v>0.3394251341333781</v>
          </cell>
        </row>
        <row r="26">
          <cell r="C26">
            <v>2.4262869591541678</v>
          </cell>
          <cell r="D26">
            <v>0.18735926921808974</v>
          </cell>
          <cell r="I26">
            <v>0.32350492788722224</v>
          </cell>
        </row>
        <row r="27">
          <cell r="C27">
            <v>2.297028547477455</v>
          </cell>
          <cell r="D27">
            <v>0.19420860904443998</v>
          </cell>
          <cell r="I27">
            <v>0.30627047299699384</v>
          </cell>
        </row>
        <row r="28">
          <cell r="C28">
            <v>2.1641155179679092</v>
          </cell>
          <cell r="D28">
            <v>0.20001779642570233</v>
          </cell>
          <cell r="I28">
            <v>0.28854873572905471</v>
          </cell>
        </row>
        <row r="29">
          <cell r="C29">
            <v>2.0314916437286819</v>
          </cell>
          <cell r="D29">
            <v>0.20497301677867405</v>
          </cell>
          <cell r="I29">
            <v>0.2708655524971576</v>
          </cell>
        </row>
        <row r="30">
          <cell r="C30">
            <v>1.9016795158843662</v>
          </cell>
          <cell r="D30">
            <v>0.20921518877639031</v>
          </cell>
          <cell r="I30">
            <v>0.25355726878458212</v>
          </cell>
        </row>
        <row r="31">
          <cell r="C31">
            <v>1.7762762979836226</v>
          </cell>
          <cell r="D31">
            <v>0.21285497151567173</v>
          </cell>
          <cell r="I31">
            <v>0.23683683973114963</v>
          </cell>
        </row>
        <row r="32">
          <cell r="C32">
            <v>1.656261472792659</v>
          </cell>
          <cell r="D32">
            <v>0.21598181230795385</v>
          </cell>
          <cell r="I32">
            <v>0.22083486303902125</v>
          </cell>
        </row>
        <row r="33">
          <cell r="C33">
            <v>1.5421951654984807</v>
          </cell>
          <cell r="D33">
            <v>0.21866961428523102</v>
          </cell>
          <cell r="I33">
            <v>0.2056260220664641</v>
          </cell>
        </row>
        <row r="34">
          <cell r="C34">
            <v>1.4343498368713714</v>
          </cell>
          <cell r="D34">
            <v>0.22098042062602444</v>
          </cell>
          <cell r="I34">
            <v>0.1912466449161829</v>
          </cell>
        </row>
        <row r="35">
          <cell r="C35">
            <v>1.3327998568298702</v>
          </cell>
          <cell r="D35">
            <v>0.22296690364128899</v>
          </cell>
          <cell r="I35">
            <v>0.17770664757731608</v>
          </cell>
        </row>
        <row r="36">
          <cell r="C36">
            <v>1.2374836016470381</v>
          </cell>
          <cell r="D36">
            <v>0.22467411666524553</v>
          </cell>
          <cell r="I36">
            <v>0.16499781355293849</v>
          </cell>
        </row>
        <row r="37">
          <cell r="C37">
            <v>1.1482471433723513</v>
          </cell>
          <cell r="D37">
            <v>0.22614078023487336</v>
          </cell>
          <cell r="I37">
            <v>0.15309961911631351</v>
          </cell>
        </row>
        <row r="38">
          <cell r="C38">
            <v>1.064875325369067</v>
          </cell>
          <cell r="D38">
            <v>0.22740026582601919</v>
          </cell>
          <cell r="I38">
            <v>0.14198337671587563</v>
          </cell>
        </row>
        <row r="39">
          <cell r="C39">
            <v>0.9871140280268651</v>
          </cell>
          <cell r="D39">
            <v>0.22848137646349109</v>
          </cell>
          <cell r="I39">
            <v>0.13161520373691535</v>
          </cell>
        </row>
        <row r="40">
          <cell r="C40">
            <v>0.91468618288563608</v>
          </cell>
          <cell r="D40">
            <v>0.22940898532690743</v>
          </cell>
          <cell r="I40">
            <v>0.12195815771808481</v>
          </cell>
        </row>
        <row r="41">
          <cell r="C41">
            <v>0.84730329224857082</v>
          </cell>
          <cell r="D41">
            <v>0.23020457054080001</v>
          </cell>
          <cell r="I41">
            <v>0.11297377229980947</v>
          </cell>
        </row>
        <row r="42">
          <cell r="C42">
            <v>0.78467368357293443</v>
          </cell>
          <cell r="D42">
            <v>0.23088667054097223</v>
          </cell>
          <cell r="I42">
            <v>0.10462315780972459</v>
          </cell>
        </row>
        <row r="43">
          <cell r="C43">
            <v>0.7265083725567274</v>
          </cell>
          <cell r="D43">
            <v>0.23147127610210008</v>
          </cell>
          <cell r="I43">
            <v>9.6867783007563726E-2</v>
          </cell>
        </row>
        <row r="44">
          <cell r="C44">
            <v>0.67252516480305602</v>
          </cell>
          <cell r="D44">
            <v>0.23197217009778637</v>
          </cell>
          <cell r="I44">
            <v>8.9670021973740757E-2</v>
          </cell>
        </row>
        <row r="45">
          <cell r="C45">
            <v>0.62245145537243296</v>
          </cell>
          <cell r="D45">
            <v>0.23240122301573182</v>
          </cell>
          <cell r="I45">
            <v>8.2993527382991122E-2</v>
          </cell>
        </row>
        <row r="46">
          <cell r="C46">
            <v>0.57602606441827964</v>
          </cell>
          <cell r="D46">
            <v>0.23276865036566674</v>
          </cell>
          <cell r="I46">
            <v>7.6803475255770637E-2</v>
          </cell>
        </row>
        <row r="47">
          <cell r="C47">
            <v>0.53300035989956362</v>
          </cell>
          <cell r="D47">
            <v>0.2330832369152914</v>
          </cell>
          <cell r="I47">
            <v>7.1066714653275145E-2</v>
          </cell>
        </row>
        <row r="48">
          <cell r="C48">
            <v>0.49313885481469322</v>
          </cell>
          <cell r="D48">
            <v>0.23335253188430705</v>
          </cell>
          <cell r="I48">
            <v>6.5751847308625752E-2</v>
          </cell>
        </row>
        <row r="49">
          <cell r="C49">
            <v>0.45621941960011708</v>
          </cell>
          <cell r="D49">
            <v>0.23358301865171355</v>
          </cell>
          <cell r="I49">
            <v>6.0829255946682308E-2</v>
          </cell>
        </row>
        <row r="50">
          <cell r="C50">
            <v>0.42203321556249557</v>
          </cell>
          <cell r="D50">
            <v>0.23378026209102662</v>
          </cell>
          <cell r="I50">
            <v>5.6271095408332729E-2</v>
          </cell>
        </row>
        <row r="51">
          <cell r="C51">
            <v>0.39038442918020833</v>
          </cell>
          <cell r="D51">
            <v>0.23394903628808603</v>
          </cell>
          <cell r="I51">
            <v>5.2051257224027779E-2</v>
          </cell>
        </row>
        <row r="52">
          <cell r="C52">
            <v>0.36108986750013794</v>
          </cell>
          <cell r="D52">
            <v>0.23409343508723665</v>
          </cell>
          <cell r="I52">
            <v>4.814531566668509E-2</v>
          </cell>
        </row>
        <row r="53">
          <cell r="C53">
            <v>0.33397846001050158</v>
          </cell>
          <cell r="D53">
            <v>0.23421696763822225</v>
          </cell>
          <cell r="I53">
            <v>4.4530461334733533E-2</v>
          </cell>
        </row>
        <row r="54">
          <cell r="C54">
            <v>0.30889070108878258</v>
          </cell>
          <cell r="D54">
            <v>0.23432264087005403</v>
          </cell>
          <cell r="I54">
            <v>4.1185426811837671E-2</v>
          </cell>
        </row>
        <row r="55">
          <cell r="C55">
            <v>0.28567805852580419</v>
          </cell>
          <cell r="D55">
            <v>0.23441303059524404</v>
          </cell>
          <cell r="I55">
            <v>3.8090407803440543E-2</v>
          </cell>
        </row>
        <row r="56">
          <cell r="C56">
            <v>0.26420236706216405</v>
          </cell>
          <cell r="D56">
            <v>0.23449034274590363</v>
          </cell>
          <cell r="I56">
            <v>3.5226982274955208E-2</v>
          </cell>
        </row>
        <row r="57">
          <cell r="C57">
            <v>0.24433522085641424</v>
          </cell>
          <cell r="D57">
            <v>0.23455646606088809</v>
          </cell>
          <cell r="I57">
            <v>3.2578029447521896E-2</v>
          </cell>
        </row>
        <row r="58">
          <cell r="C58">
            <v>0.22595737497083632</v>
          </cell>
          <cell r="D58">
            <v>0.23461301737930382</v>
          </cell>
          <cell r="I58">
            <v>3.0127649996111509E-2</v>
          </cell>
        </row>
        <row r="59">
          <cell r="C59">
            <v>0.20895816303460957</v>
          </cell>
          <cell r="D59">
            <v>0.23466138054918251</v>
          </cell>
          <cell r="I59">
            <v>2.7861088404614601E-2</v>
          </cell>
        </row>
        <row r="60">
          <cell r="C60">
            <v>0.19323493601576669</v>
          </cell>
          <cell r="D60">
            <v>0.23470273982982137</v>
          </cell>
          <cell r="I60">
            <v>2.5764658135435548E-2</v>
          </cell>
        </row>
        <row r="61">
          <cell r="C61">
            <v>0.1786925253422153</v>
          </cell>
          <cell r="D61">
            <v>0.23473810855096641</v>
          </cell>
          <cell r="I61">
            <v>2.382567004562872E-2</v>
          </cell>
        </row>
        <row r="62">
          <cell r="C62">
            <v>0.16524273233521264</v>
          </cell>
          <cell r="D62">
            <v>0.23476835369041477</v>
          </cell>
          <cell r="I62">
            <v>2.2032364311361706E-2</v>
          </cell>
        </row>
        <row r="63">
          <cell r="C63">
            <v>0.15280384496125954</v>
          </cell>
          <cell r="D63">
            <v>0.23479421694245828</v>
          </cell>
          <cell r="I63">
            <v>2.0373845994834605E-2</v>
          </cell>
        </row>
        <row r="64">
          <cell r="C64">
            <v>0.14130018219730806</v>
          </cell>
          <cell r="D64">
            <v>0.2348163327716416</v>
          </cell>
          <cell r="I64">
            <v>1.8840024292974409E-2</v>
          </cell>
        </row>
        <row r="65">
          <cell r="C65">
            <v>0.13066166578284322</v>
          </cell>
          <cell r="D65">
            <v>0.23483524387835905</v>
          </cell>
          <cell r="I65">
            <v>1.7421555437712424E-2</v>
          </cell>
        </row>
        <row r="66">
          <cell r="C66">
            <v>0.12082341875696417</v>
          </cell>
          <cell r="D66">
            <v>0.23485141444375299</v>
          </cell>
          <cell r="I66">
            <v>1.6109789167595218E-2</v>
          </cell>
        </row>
        <row r="67">
          <cell r="C67">
            <v>0.11172538991505787</v>
          </cell>
          <cell r="D67">
            <v>0.23486524147015131</v>
          </cell>
          <cell r="I67">
            <v>1.4896718655341045E-2</v>
          </cell>
        </row>
        <row r="68">
          <cell r="C68">
            <v>0.10331200314159641</v>
          </cell>
          <cell r="D68">
            <v>0.23487706448894724</v>
          </cell>
          <cell r="I68">
            <v>1.3774933752212859E-2</v>
          </cell>
        </row>
        <row r="69">
          <cell r="C69">
            <v>9.5531830462527792E-2</v>
          </cell>
          <cell r="D69">
            <v>0.23488717386951996</v>
          </cell>
          <cell r="I69">
            <v>1.2737577395003705E-2</v>
          </cell>
        </row>
      </sheetData>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nference.arema.org/Default.aspx"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0"/>
  <sheetViews>
    <sheetView workbookViewId="0">
      <selection activeCell="F19" sqref="F19"/>
    </sheetView>
  </sheetViews>
  <sheetFormatPr defaultRowHeight="12.75" x14ac:dyDescent="0.2"/>
  <cols>
    <col min="2" max="2" width="13.85546875" customWidth="1"/>
    <col min="8" max="8" width="10.42578125" customWidth="1"/>
  </cols>
  <sheetData>
    <row r="3" spans="2:8" x14ac:dyDescent="0.2">
      <c r="B3" t="s">
        <v>34</v>
      </c>
    </row>
    <row r="5" spans="2:8" x14ac:dyDescent="0.2">
      <c r="C5" s="130" t="s">
        <v>27</v>
      </c>
      <c r="D5" s="130"/>
      <c r="E5" s="130"/>
      <c r="F5" s="130"/>
      <c r="G5" s="130"/>
      <c r="H5" s="130"/>
    </row>
    <row r="6" spans="2:8" x14ac:dyDescent="0.2">
      <c r="C6" s="130" t="s">
        <v>28</v>
      </c>
      <c r="D6" s="130"/>
      <c r="E6" s="130"/>
      <c r="F6" s="130"/>
      <c r="G6" s="130"/>
      <c r="H6" s="130"/>
    </row>
    <row r="8" spans="2:8" x14ac:dyDescent="0.2">
      <c r="C8" s="130" t="s">
        <v>29</v>
      </c>
      <c r="D8" s="130"/>
      <c r="E8" s="130"/>
      <c r="F8" s="130"/>
      <c r="G8" s="130"/>
      <c r="H8" s="130"/>
    </row>
    <row r="10" spans="2:8" x14ac:dyDescent="0.2">
      <c r="B10" t="s">
        <v>36</v>
      </c>
    </row>
    <row r="11" spans="2:8" x14ac:dyDescent="0.2">
      <c r="B11" t="s">
        <v>37</v>
      </c>
      <c r="G11" s="25" t="s">
        <v>35</v>
      </c>
    </row>
    <row r="13" spans="2:8" x14ac:dyDescent="0.2">
      <c r="B13" t="s">
        <v>46</v>
      </c>
    </row>
    <row r="15" spans="2:8" x14ac:dyDescent="0.2">
      <c r="B15" s="16" t="s">
        <v>30</v>
      </c>
      <c r="C15" t="s">
        <v>31</v>
      </c>
    </row>
    <row r="16" spans="2:8" x14ac:dyDescent="0.2">
      <c r="B16" s="16" t="s">
        <v>32</v>
      </c>
      <c r="C16" t="s">
        <v>33</v>
      </c>
    </row>
    <row r="18" spans="2:2" x14ac:dyDescent="0.2">
      <c r="B18" t="s">
        <v>38</v>
      </c>
    </row>
    <row r="20" spans="2:2" x14ac:dyDescent="0.2">
      <c r="B20" s="41" t="s">
        <v>62</v>
      </c>
    </row>
  </sheetData>
  <mergeCells count="3">
    <mergeCell ref="C5:H5"/>
    <mergeCell ref="C6:H6"/>
    <mergeCell ref="C8:H8"/>
  </mergeCells>
  <hyperlinks>
    <hyperlink ref="G11"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5"/>
  <sheetViews>
    <sheetView topLeftCell="A11" zoomScaleNormal="100" workbookViewId="0">
      <selection activeCell="B27" sqref="B27"/>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85546875" customWidth="1"/>
  </cols>
  <sheetData>
    <row r="2" spans="2:10" ht="23.25" x14ac:dyDescent="0.2">
      <c r="B2" s="6" t="s">
        <v>66</v>
      </c>
    </row>
    <row r="4" spans="2:10" ht="15" x14ac:dyDescent="0.2">
      <c r="B4" s="4" t="s">
        <v>6</v>
      </c>
    </row>
    <row r="5" spans="2:10" ht="15" x14ac:dyDescent="0.2">
      <c r="B5" s="4" t="s">
        <v>7</v>
      </c>
    </row>
    <row r="7" spans="2:10" ht="15" x14ac:dyDescent="0.2">
      <c r="B7" s="13" t="s">
        <v>0</v>
      </c>
      <c r="G7" s="17" t="s">
        <v>17</v>
      </c>
    </row>
    <row r="8" spans="2:10" ht="15" x14ac:dyDescent="0.2">
      <c r="B8" s="1">
        <v>1.84E-2</v>
      </c>
      <c r="C8" s="39" t="s">
        <v>1</v>
      </c>
      <c r="D8" s="40"/>
    </row>
    <row r="9" spans="2:10" ht="15" x14ac:dyDescent="0.2">
      <c r="B9" s="1">
        <v>15</v>
      </c>
      <c r="C9" s="39" t="s">
        <v>13</v>
      </c>
      <c r="D9" s="40"/>
      <c r="H9" s="16" t="s">
        <v>18</v>
      </c>
      <c r="I9" s="18" t="s">
        <v>19</v>
      </c>
    </row>
    <row r="10" spans="2:10" ht="15" x14ac:dyDescent="0.2">
      <c r="B10" s="4"/>
      <c r="C10" s="4"/>
      <c r="G10" s="16" t="s">
        <v>14</v>
      </c>
      <c r="H10" s="3">
        <v>0.25</v>
      </c>
      <c r="I10" s="5">
        <f>(1/H10)/(1/H$12)*I$12</f>
        <v>0.95085453742037973</v>
      </c>
    </row>
    <row r="11" spans="2:10" ht="15" x14ac:dyDescent="0.2">
      <c r="B11" s="13" t="s">
        <v>3</v>
      </c>
      <c r="G11" s="16" t="s">
        <v>15</v>
      </c>
      <c r="H11" s="3">
        <v>0.06</v>
      </c>
      <c r="I11" s="5">
        <f>(1/H11)/(1/H$12)*I$12</f>
        <v>3.9618939059182492</v>
      </c>
    </row>
    <row r="12" spans="2:10" ht="15" x14ac:dyDescent="0.2">
      <c r="B12" s="5">
        <f>SQRT(B8/B9)</f>
        <v>3.5023801430836526E-2</v>
      </c>
      <c r="C12" s="4" t="s">
        <v>4</v>
      </c>
      <c r="F12" s="5"/>
      <c r="G12" s="16" t="s">
        <v>16</v>
      </c>
      <c r="H12" s="5">
        <f>1/(1/H10+1/H11)</f>
        <v>4.8387096774193547E-2</v>
      </c>
      <c r="I12" s="5">
        <f>D16</f>
        <v>4.9127484433386286</v>
      </c>
    </row>
    <row r="13" spans="2:10" ht="15" x14ac:dyDescent="0.2">
      <c r="B13" s="5">
        <f>SQRT(B8*B9)</f>
        <v>0.52535702146254792</v>
      </c>
      <c r="C13" s="4" t="s">
        <v>5</v>
      </c>
      <c r="F13" s="5"/>
    </row>
    <row r="14" spans="2:10" ht="27" customHeight="1" x14ac:dyDescent="0.2">
      <c r="B14" s="14" t="s">
        <v>8</v>
      </c>
      <c r="C14" s="14" t="s">
        <v>53</v>
      </c>
      <c r="D14" s="14" t="s">
        <v>9</v>
      </c>
      <c r="E14" s="15" t="s">
        <v>12</v>
      </c>
      <c r="F14" s="43"/>
      <c r="G14" s="16" t="s">
        <v>20</v>
      </c>
      <c r="I14" s="43"/>
      <c r="J14" s="43"/>
    </row>
    <row r="15" spans="2:10" ht="15" x14ac:dyDescent="0.2">
      <c r="B15" s="8">
        <v>23000</v>
      </c>
      <c r="C15" s="9">
        <f>C16 * COSH($B$12 *B15 / 1000) + (D16) * $B$13 * SINH($B$12 * B15/ 1000)</f>
        <v>2.6304412036996956</v>
      </c>
      <c r="D15" s="9">
        <f>C16 / $B$13 * SINH($B$12 *B15 / 1000) +( D16) * COSH($B$12 * B15 / 1000)</f>
        <v>7.0000000000000009</v>
      </c>
    </row>
    <row r="16" spans="2:10" ht="15" x14ac:dyDescent="0.2">
      <c r="B16" s="10"/>
      <c r="C16" s="11">
        <v>0.2377136343550949</v>
      </c>
      <c r="D16" s="9">
        <f>C16/E16</f>
        <v>4.9127484433386286</v>
      </c>
      <c r="E16" s="23">
        <f>H12</f>
        <v>4.8387096774193547E-2</v>
      </c>
      <c r="F16" t="s">
        <v>73</v>
      </c>
      <c r="G16" s="24" t="s">
        <v>69</v>
      </c>
      <c r="H16" s="5"/>
    </row>
    <row r="17" spans="2:7" x14ac:dyDescent="0.2">
      <c r="G17" s="24" t="s">
        <v>26</v>
      </c>
    </row>
    <row r="18" spans="2:7" x14ac:dyDescent="0.2">
      <c r="B18" s="12" t="s">
        <v>11</v>
      </c>
      <c r="G18" s="24"/>
    </row>
    <row r="19" spans="2:7" x14ac:dyDescent="0.2">
      <c r="B19" s="12" t="s">
        <v>55</v>
      </c>
      <c r="G19" s="24" t="s">
        <v>70</v>
      </c>
    </row>
    <row r="21" spans="2:7" x14ac:dyDescent="0.2">
      <c r="B21" s="131" t="s">
        <v>47</v>
      </c>
      <c r="C21" s="131"/>
    </row>
    <row r="22" spans="2:7" x14ac:dyDescent="0.2">
      <c r="B22" s="132" t="s">
        <v>48</v>
      </c>
      <c r="C22" s="132"/>
    </row>
    <row r="23" spans="2:7" x14ac:dyDescent="0.2">
      <c r="B23" s="132" t="s">
        <v>49</v>
      </c>
      <c r="C23" s="132"/>
    </row>
    <row r="24" spans="2:7" x14ac:dyDescent="0.2">
      <c r="D24">
        <v>1.6474127526167499</v>
      </c>
    </row>
    <row r="25" spans="2:7" ht="15" x14ac:dyDescent="0.2">
      <c r="B25" t="s">
        <v>54</v>
      </c>
      <c r="C25" s="9"/>
    </row>
    <row r="27" spans="2:7" x14ac:dyDescent="0.2">
      <c r="B27" s="2" t="s">
        <v>60</v>
      </c>
    </row>
    <row r="28" spans="2:7" x14ac:dyDescent="0.2">
      <c r="B28" t="s">
        <v>93</v>
      </c>
    </row>
    <row r="29" spans="2:7" x14ac:dyDescent="0.2">
      <c r="B29" t="s">
        <v>78</v>
      </c>
    </row>
    <row r="30" spans="2:7" x14ac:dyDescent="0.2">
      <c r="B30" t="s">
        <v>94</v>
      </c>
    </row>
    <row r="31" spans="2:7" x14ac:dyDescent="0.2">
      <c r="B31" t="s">
        <v>100</v>
      </c>
    </row>
    <row r="32" spans="2:7" x14ac:dyDescent="0.2">
      <c r="B32" t="s">
        <v>101</v>
      </c>
    </row>
    <row r="33" spans="2:2" x14ac:dyDescent="0.2">
      <c r="B33" t="s">
        <v>102</v>
      </c>
    </row>
    <row r="34" spans="2:2" x14ac:dyDescent="0.2">
      <c r="B34" t="s">
        <v>103</v>
      </c>
    </row>
    <row r="35" spans="2:2" x14ac:dyDescent="0.2">
      <c r="B35" t="s">
        <v>104</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8"/>
  <sheetViews>
    <sheetView workbookViewId="0">
      <selection activeCell="B4" sqref="B4:H12"/>
    </sheetView>
  </sheetViews>
  <sheetFormatPr defaultRowHeight="12.75" x14ac:dyDescent="0.2"/>
  <cols>
    <col min="2" max="2" width="26" customWidth="1"/>
    <col min="3" max="3" width="11.85546875" customWidth="1"/>
  </cols>
  <sheetData>
    <row r="2" spans="2:5" x14ac:dyDescent="0.2">
      <c r="B2" s="16" t="s">
        <v>39</v>
      </c>
    </row>
    <row r="3" spans="2:5" ht="13.5" thickBot="1" x14ac:dyDescent="0.25"/>
    <row r="4" spans="2:5" ht="32.25" thickBot="1" x14ac:dyDescent="0.3">
      <c r="B4" s="32" t="s">
        <v>24</v>
      </c>
      <c r="C4" s="31" t="s">
        <v>43</v>
      </c>
      <c r="D4" s="42"/>
    </row>
    <row r="5" spans="2:5" ht="15" x14ac:dyDescent="0.2">
      <c r="B5" s="33" t="s">
        <v>41</v>
      </c>
      <c r="C5" s="26">
        <f>'Ex 1 SENS - Dry Ballast UnShunt'!I10</f>
        <v>3.9580679895822994</v>
      </c>
    </row>
    <row r="6" spans="2:5" ht="15" x14ac:dyDescent="0.2">
      <c r="B6" s="33" t="s">
        <v>42</v>
      </c>
      <c r="C6" s="26">
        <f>'Ex 1 SENS - Wet Ballast UnShunt'!I10</f>
        <v>1.1207126822384994</v>
      </c>
    </row>
    <row r="7" spans="2:5" ht="6.75" customHeight="1" x14ac:dyDescent="0.2">
      <c r="B7" s="34"/>
      <c r="C7" s="27"/>
    </row>
    <row r="8" spans="2:5" ht="15" x14ac:dyDescent="0.2">
      <c r="B8" s="35" t="s">
        <v>40</v>
      </c>
      <c r="C8" s="28">
        <f>AVERAGE(C6,C10)</f>
        <v>1.0357836098294395</v>
      </c>
    </row>
    <row r="9" spans="2:5" ht="6.75" customHeight="1" x14ac:dyDescent="0.2">
      <c r="B9" s="36"/>
      <c r="C9" s="29"/>
    </row>
    <row r="10" spans="2:5" ht="15" x14ac:dyDescent="0.2">
      <c r="B10" s="33" t="s">
        <v>23</v>
      </c>
      <c r="C10" s="26">
        <f>'Ex 1 SENS - Dry Ballast Shunted'!I10</f>
        <v>0.95085453742037973</v>
      </c>
    </row>
    <row r="11" spans="2:5" ht="15" x14ac:dyDescent="0.2">
      <c r="B11" s="33" t="s">
        <v>22</v>
      </c>
      <c r="C11" s="26">
        <f>'Ex 1 SENS - Wet Ballast Shunted'!I10</f>
        <v>0.36440734338029795</v>
      </c>
    </row>
    <row r="12" spans="2:5" ht="15.75" thickBot="1" x14ac:dyDescent="0.25">
      <c r="B12" s="37" t="s">
        <v>25</v>
      </c>
      <c r="C12" s="30">
        <v>0</v>
      </c>
    </row>
    <row r="14" spans="2:5" ht="15" x14ac:dyDescent="0.2">
      <c r="B14" s="38" t="s">
        <v>50</v>
      </c>
    </row>
    <row r="15" spans="2:5" ht="15" x14ac:dyDescent="0.2">
      <c r="B15" s="38" t="s">
        <v>109</v>
      </c>
      <c r="E15" s="38"/>
    </row>
    <row r="16" spans="2:5" ht="15" x14ac:dyDescent="0.2">
      <c r="B16" s="38" t="s">
        <v>110</v>
      </c>
      <c r="E16" s="38"/>
    </row>
    <row r="17" spans="2:5" ht="15" x14ac:dyDescent="0.2">
      <c r="B17" s="38" t="s">
        <v>111</v>
      </c>
      <c r="E17" s="38"/>
    </row>
    <row r="19" spans="2:5" ht="15" x14ac:dyDescent="0.2">
      <c r="B19" s="38" t="s">
        <v>112</v>
      </c>
    </row>
    <row r="20" spans="2:5" ht="15" x14ac:dyDescent="0.2">
      <c r="B20" s="38" t="s">
        <v>113</v>
      </c>
    </row>
    <row r="22" spans="2:5" ht="15" x14ac:dyDescent="0.2">
      <c r="B22" s="38" t="s">
        <v>114</v>
      </c>
    </row>
    <row r="24" spans="2:5" ht="15" x14ac:dyDescent="0.2">
      <c r="B24" s="38" t="s">
        <v>115</v>
      </c>
    </row>
    <row r="25" spans="2:5" ht="15" x14ac:dyDescent="0.2">
      <c r="B25" s="38" t="s">
        <v>116</v>
      </c>
    </row>
    <row r="26" spans="2:5" ht="15" x14ac:dyDescent="0.2">
      <c r="B26" s="38" t="s">
        <v>117</v>
      </c>
    </row>
    <row r="27" spans="2:5" ht="15" x14ac:dyDescent="0.2">
      <c r="B27" s="38" t="s">
        <v>118</v>
      </c>
    </row>
    <row r="28" spans="2:5" ht="15" x14ac:dyDescent="0.2">
      <c r="B28" s="38" t="s">
        <v>119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58"/>
  <sheetViews>
    <sheetView topLeftCell="A25" zoomScaleNormal="100" workbookViewId="0">
      <selection activeCell="N16" sqref="N16"/>
    </sheetView>
  </sheetViews>
  <sheetFormatPr defaultColWidth="11.5703125" defaultRowHeight="12.75" x14ac:dyDescent="0.2"/>
  <cols>
    <col min="2" max="2" width="12.28515625" customWidth="1"/>
    <col min="3" max="3" width="15.42578125" customWidth="1"/>
    <col min="4" max="4" width="15.85546875" customWidth="1"/>
    <col min="5" max="5" width="9.42578125" customWidth="1"/>
    <col min="6" max="6" width="12.28515625" customWidth="1"/>
    <col min="7" max="7" width="13.42578125" customWidth="1"/>
  </cols>
  <sheetData>
    <row r="2" spans="2:17" ht="23.25" x14ac:dyDescent="0.2">
      <c r="B2" s="6" t="s">
        <v>141</v>
      </c>
    </row>
    <row r="3" spans="2:17" x14ac:dyDescent="0.2">
      <c r="D3" s="45"/>
    </row>
    <row r="4" spans="2:17" ht="15" x14ac:dyDescent="0.2">
      <c r="B4" s="46" t="s">
        <v>0</v>
      </c>
      <c r="I4" s="4" t="s">
        <v>121</v>
      </c>
    </row>
    <row r="5" spans="2:17" ht="15" x14ac:dyDescent="0.2">
      <c r="B5" s="47">
        <v>1</v>
      </c>
      <c r="C5" s="2" t="s">
        <v>140</v>
      </c>
      <c r="D5" s="3"/>
      <c r="E5" s="3"/>
      <c r="F5" s="3"/>
      <c r="G5" s="3"/>
      <c r="I5" s="4" t="s">
        <v>122</v>
      </c>
    </row>
    <row r="6" spans="2:17" ht="15" x14ac:dyDescent="0.2">
      <c r="B6" s="1">
        <v>1.84E-2</v>
      </c>
      <c r="C6" s="1" t="s">
        <v>1</v>
      </c>
      <c r="D6" s="2"/>
      <c r="E6" s="2"/>
      <c r="F6" s="2"/>
      <c r="G6" s="2"/>
      <c r="I6" s="4" t="s">
        <v>123</v>
      </c>
    </row>
    <row r="7" spans="2:17" ht="15" x14ac:dyDescent="0.2">
      <c r="B7" s="1">
        <v>3</v>
      </c>
      <c r="C7" s="1" t="s">
        <v>124</v>
      </c>
      <c r="D7" s="2"/>
      <c r="E7" s="2"/>
      <c r="F7" s="2"/>
      <c r="G7" s="2"/>
      <c r="I7" s="4" t="s">
        <v>125</v>
      </c>
    </row>
    <row r="8" spans="2:17" ht="15" x14ac:dyDescent="0.2">
      <c r="I8" s="4" t="s">
        <v>126</v>
      </c>
    </row>
    <row r="10" spans="2:17" ht="15" x14ac:dyDescent="0.2">
      <c r="B10" s="4"/>
      <c r="C10" s="4"/>
      <c r="I10" s="4" t="s">
        <v>127</v>
      </c>
    </row>
    <row r="11" spans="2:17" ht="15" x14ac:dyDescent="0.2">
      <c r="B11" s="46" t="s">
        <v>3</v>
      </c>
      <c r="I11" s="4" t="s">
        <v>128</v>
      </c>
    </row>
    <row r="12" spans="2:17" ht="15" x14ac:dyDescent="0.2">
      <c r="B12" s="4">
        <f>B5*B6</f>
        <v>1.84E-2</v>
      </c>
      <c r="C12" s="4" t="s">
        <v>129</v>
      </c>
    </row>
    <row r="13" spans="2:17" ht="15" x14ac:dyDescent="0.2">
      <c r="B13" s="5">
        <f>SQRT(B12/B7)</f>
        <v>7.8315600829804877E-2</v>
      </c>
      <c r="C13" s="4" t="s">
        <v>202</v>
      </c>
      <c r="I13" s="48" t="s">
        <v>131</v>
      </c>
    </row>
    <row r="14" spans="2:17" ht="15" x14ac:dyDescent="0.2">
      <c r="B14" s="5">
        <f>SQRT(B12*B7)</f>
        <v>0.2349468024894146</v>
      </c>
      <c r="C14" s="4" t="s">
        <v>203</v>
      </c>
    </row>
    <row r="15" spans="2:17" ht="15" x14ac:dyDescent="0.2">
      <c r="B15" s="5"/>
      <c r="C15" s="4"/>
      <c r="Q15" s="41" t="s">
        <v>150</v>
      </c>
    </row>
    <row r="16" spans="2:17" ht="23.25" x14ac:dyDescent="0.2">
      <c r="B16" s="6"/>
      <c r="J16" s="41" t="s">
        <v>150</v>
      </c>
    </row>
    <row r="17" spans="1:17" ht="26.25" thickBot="1" x14ac:dyDescent="0.25">
      <c r="A17" t="s">
        <v>133</v>
      </c>
      <c r="B17" s="44" t="s">
        <v>8</v>
      </c>
      <c r="C17" s="44" t="s">
        <v>134</v>
      </c>
      <c r="D17" s="44" t="s">
        <v>9</v>
      </c>
      <c r="E17" s="44" t="s">
        <v>135</v>
      </c>
      <c r="F17" s="49" t="s">
        <v>136</v>
      </c>
      <c r="G17" s="44"/>
      <c r="J17" s="44" t="s">
        <v>133</v>
      </c>
      <c r="K17" t="s">
        <v>53</v>
      </c>
      <c r="L17" t="s">
        <v>9</v>
      </c>
    </row>
    <row r="18" spans="1:17" ht="15" x14ac:dyDescent="0.2">
      <c r="A18">
        <v>0</v>
      </c>
      <c r="B18" s="8">
        <v>2300</v>
      </c>
      <c r="C18" s="9">
        <f t="shared" ref="C18:C27" si="0">C19 * COSH($B$13 *B18 / 1000) + (D19) * $B$14 * SINH($B$13 * B18/ 1000)</f>
        <v>1.6474127527297184</v>
      </c>
      <c r="D18" s="9">
        <f t="shared" ref="D18:D27" si="1">C19 / $B$14 * SINH($B$13 *B18 / 1000) + D19 * COSH($B$13 * B18 / 1000)+E18</f>
        <v>7.000000001006919</v>
      </c>
      <c r="E18" s="50">
        <f t="shared" ref="E18:E27" si="2">C18/F18</f>
        <v>1.6474127528944596E-10</v>
      </c>
      <c r="F18" s="53">
        <v>9999999999</v>
      </c>
      <c r="G18" t="s">
        <v>137</v>
      </c>
      <c r="J18" s="51">
        <v>0</v>
      </c>
      <c r="K18" s="45">
        <v>1.6474127525973521</v>
      </c>
      <c r="L18" s="45">
        <v>6.9999999999128297</v>
      </c>
    </row>
    <row r="19" spans="1:17" ht="15" x14ac:dyDescent="0.2">
      <c r="A19" s="51">
        <f>A18+B18</f>
        <v>2300</v>
      </c>
      <c r="B19" s="8">
        <v>2300</v>
      </c>
      <c r="C19" s="9">
        <f t="shared" si="0"/>
        <v>1.3763659834261044</v>
      </c>
      <c r="D19" s="9">
        <f t="shared" si="1"/>
        <v>5.8440086734608903</v>
      </c>
      <c r="E19" s="50">
        <f>C19/F19</f>
        <v>1.3763659835637411E-10</v>
      </c>
      <c r="F19" s="54">
        <v>9999999999</v>
      </c>
      <c r="G19" t="s">
        <v>137</v>
      </c>
      <c r="J19" s="51">
        <v>2300</v>
      </c>
      <c r="K19" s="45">
        <v>1.3763659833311279</v>
      </c>
      <c r="L19" s="45">
        <v>5.8440086726184557</v>
      </c>
    </row>
    <row r="20" spans="1:17" ht="15" x14ac:dyDescent="0.2">
      <c r="A20" s="51">
        <f t="shared" ref="A20:A28" si="3">A19+B19</f>
        <v>4600</v>
      </c>
      <c r="B20" s="8">
        <v>2300</v>
      </c>
      <c r="C20" s="9">
        <f t="shared" si="0"/>
        <v>1.1500967395747446</v>
      </c>
      <c r="D20" s="9">
        <f t="shared" si="1"/>
        <v>4.8781413756207579</v>
      </c>
      <c r="E20" s="50">
        <f t="shared" si="2"/>
        <v>1.1500967396897542E-10</v>
      </c>
      <c r="F20" s="54">
        <v>9999999999</v>
      </c>
      <c r="G20" t="s">
        <v>137</v>
      </c>
      <c r="I20" s="12"/>
      <c r="J20" s="51">
        <v>4600</v>
      </c>
      <c r="K20" s="45">
        <v>1.1500967395082118</v>
      </c>
      <c r="L20" s="45">
        <v>4.8781413749777043</v>
      </c>
    </row>
    <row r="21" spans="1:17" ht="15" x14ac:dyDescent="0.2">
      <c r="A21" s="51">
        <f t="shared" si="3"/>
        <v>6900</v>
      </c>
      <c r="B21" s="8">
        <v>2300</v>
      </c>
      <c r="C21" s="9">
        <f t="shared" si="0"/>
        <v>0.96124376919206667</v>
      </c>
      <c r="D21" s="9">
        <f t="shared" si="1"/>
        <v>4.0709753986769952</v>
      </c>
      <c r="E21" s="50">
        <f t="shared" si="2"/>
        <v>9.6124376928819105E-11</v>
      </c>
      <c r="F21" s="54">
        <v>9999999999</v>
      </c>
      <c r="G21" t="s">
        <v>137</v>
      </c>
      <c r="I21" s="12"/>
      <c r="J21" s="51">
        <v>6900</v>
      </c>
      <c r="K21" s="45">
        <v>0.96124376914691967</v>
      </c>
      <c r="L21" s="45">
        <v>4.0709753981916466</v>
      </c>
    </row>
    <row r="22" spans="1:17" ht="15" x14ac:dyDescent="0.2">
      <c r="A22" s="51">
        <f t="shared" si="3"/>
        <v>9200</v>
      </c>
      <c r="B22" s="8">
        <v>2300</v>
      </c>
      <c r="C22" s="9">
        <f t="shared" si="0"/>
        <v>0.80366308965290167</v>
      </c>
      <c r="D22" s="9">
        <f t="shared" si="1"/>
        <v>3.3962510882120864</v>
      </c>
      <c r="E22" s="50">
        <f t="shared" si="2"/>
        <v>8.0366308973326797E-11</v>
      </c>
      <c r="F22" s="54">
        <v>9999999999</v>
      </c>
      <c r="G22" t="s">
        <v>137</v>
      </c>
      <c r="I22" s="12"/>
      <c r="J22" s="51">
        <v>9200</v>
      </c>
      <c r="K22" s="45">
        <v>0.80366308962358146</v>
      </c>
      <c r="L22" s="45">
        <v>3.3962510878513306</v>
      </c>
    </row>
    <row r="23" spans="1:17" ht="15" x14ac:dyDescent="0.2">
      <c r="A23" s="51">
        <f t="shared" si="3"/>
        <v>11500</v>
      </c>
      <c r="B23" s="8">
        <v>2300</v>
      </c>
      <c r="C23" s="9">
        <f t="shared" si="0"/>
        <v>0.67222810456223803</v>
      </c>
      <c r="D23" s="9">
        <f t="shared" si="1"/>
        <v>2.8320175348393501</v>
      </c>
      <c r="E23" s="50">
        <f t="shared" si="2"/>
        <v>6.7222810462946088E-11</v>
      </c>
      <c r="F23" s="54">
        <v>9999999999</v>
      </c>
      <c r="G23" t="s">
        <v>137</v>
      </c>
      <c r="I23" s="12"/>
      <c r="J23" s="51">
        <v>11500</v>
      </c>
      <c r="K23" s="45">
        <v>0.67222810454437121</v>
      </c>
      <c r="L23" s="45">
        <v>2.8320175345769996</v>
      </c>
    </row>
    <row r="24" spans="1:17" ht="15" x14ac:dyDescent="0.2">
      <c r="A24" s="51">
        <f t="shared" si="3"/>
        <v>13800</v>
      </c>
      <c r="B24" s="8">
        <v>2300</v>
      </c>
      <c r="C24" s="9">
        <f t="shared" si="0"/>
        <v>0.56266281940910723</v>
      </c>
      <c r="D24" s="9">
        <f t="shared" si="1"/>
        <v>2.3599184419041181</v>
      </c>
      <c r="E24" s="50">
        <f t="shared" si="2"/>
        <v>5.6266281946537348E-11</v>
      </c>
      <c r="F24" s="54">
        <v>9999999999</v>
      </c>
      <c r="G24" t="s">
        <v>137</v>
      </c>
      <c r="I24" s="12"/>
      <c r="J24" s="51">
        <v>13800</v>
      </c>
      <c r="K24" s="45">
        <v>0.56266281939925233</v>
      </c>
      <c r="L24" s="45">
        <v>2.3599184417195884</v>
      </c>
    </row>
    <row r="25" spans="1:17" ht="15" x14ac:dyDescent="0.2">
      <c r="A25" s="51">
        <f t="shared" si="3"/>
        <v>16100</v>
      </c>
      <c r="B25" s="8">
        <v>2300</v>
      </c>
      <c r="C25" s="9">
        <f t="shared" si="0"/>
        <v>0.47140272998190746</v>
      </c>
      <c r="D25" s="9">
        <f t="shared" si="1"/>
        <v>1.9645949372717624</v>
      </c>
      <c r="E25" s="50">
        <f t="shared" si="2"/>
        <v>4.7140273002904775E-11</v>
      </c>
      <c r="F25" s="54">
        <v>9999999999</v>
      </c>
      <c r="G25" t="s">
        <v>137</v>
      </c>
      <c r="I25" s="12"/>
      <c r="J25" s="51">
        <v>16100</v>
      </c>
      <c r="K25" s="45">
        <v>0.47140272997734983</v>
      </c>
      <c r="L25" s="45">
        <v>1.9645949371490083</v>
      </c>
    </row>
    <row r="26" spans="1:17" ht="15" x14ac:dyDescent="0.2">
      <c r="A26" s="51">
        <f t="shared" si="3"/>
        <v>18400</v>
      </c>
      <c r="B26" s="8">
        <v>2300</v>
      </c>
      <c r="C26" s="9">
        <f t="shared" si="0"/>
        <v>0.39547885780666531</v>
      </c>
      <c r="D26" s="9">
        <f t="shared" si="1"/>
        <v>1.6331859007869542</v>
      </c>
      <c r="E26" s="50">
        <f t="shared" si="2"/>
        <v>3.9547885784621319E-11</v>
      </c>
      <c r="F26" s="54">
        <v>9999999999</v>
      </c>
      <c r="G26" t="s">
        <v>137</v>
      </c>
      <c r="I26" s="12"/>
      <c r="J26" s="51">
        <v>18400</v>
      </c>
      <c r="K26" s="45">
        <v>0.39547885780525088</v>
      </c>
      <c r="L26" s="45">
        <v>1.6331859007136236</v>
      </c>
    </row>
    <row r="27" spans="1:17" ht="15.75" thickBot="1" x14ac:dyDescent="0.25">
      <c r="A27" s="51">
        <f t="shared" si="3"/>
        <v>20700</v>
      </c>
      <c r="B27" s="8">
        <v>2300</v>
      </c>
      <c r="C27" s="9">
        <f t="shared" si="0"/>
        <v>0.33242115991537746</v>
      </c>
      <c r="D27" s="9">
        <f t="shared" si="1"/>
        <v>1.3549095514808227</v>
      </c>
      <c r="E27" s="50">
        <f t="shared" si="2"/>
        <v>3.3242115994861961E-11</v>
      </c>
      <c r="F27" s="55">
        <v>9999999999</v>
      </c>
      <c r="G27" t="s">
        <v>137</v>
      </c>
      <c r="J27" s="51">
        <v>20700</v>
      </c>
      <c r="K27" s="45">
        <v>0.33242115991537746</v>
      </c>
      <c r="L27" s="45">
        <v>1.3549095514475806</v>
      </c>
    </row>
    <row r="28" spans="1:17" ht="15" x14ac:dyDescent="0.2">
      <c r="A28" s="51">
        <f t="shared" si="3"/>
        <v>23000</v>
      </c>
      <c r="B28" s="10"/>
      <c r="C28" s="11">
        <v>0.28017817055962485</v>
      </c>
      <c r="D28" s="9">
        <f>C28/F28</f>
        <v>1.1207126822384994</v>
      </c>
      <c r="F28">
        <v>0.25</v>
      </c>
      <c r="G28" t="s">
        <v>120</v>
      </c>
      <c r="J28" s="51">
        <v>23000</v>
      </c>
      <c r="K28" s="45">
        <v>0.28017817055962485</v>
      </c>
      <c r="L28" s="45">
        <v>1.1207126822384994</v>
      </c>
    </row>
    <row r="29" spans="1:17" x14ac:dyDescent="0.2">
      <c r="B29" s="10">
        <f>SUM(B18:B27)</f>
        <v>23000</v>
      </c>
    </row>
    <row r="31" spans="1:17" x14ac:dyDescent="0.2">
      <c r="J31" s="41" t="s">
        <v>146</v>
      </c>
      <c r="Q31" s="41" t="s">
        <v>151</v>
      </c>
    </row>
    <row r="32" spans="1:17" x14ac:dyDescent="0.2">
      <c r="C32" s="12" t="s">
        <v>138</v>
      </c>
      <c r="J32" s="52" t="s">
        <v>133</v>
      </c>
      <c r="K32" t="s">
        <v>142</v>
      </c>
      <c r="L32" t="s">
        <v>143</v>
      </c>
      <c r="M32" t="s">
        <v>145</v>
      </c>
      <c r="N32" t="s">
        <v>144</v>
      </c>
    </row>
    <row r="33" spans="3:15" x14ac:dyDescent="0.2">
      <c r="C33" s="12" t="s">
        <v>139</v>
      </c>
      <c r="J33" s="51">
        <v>0</v>
      </c>
      <c r="K33" s="45">
        <v>0.28017817055962485</v>
      </c>
      <c r="L33" s="45">
        <v>1.1207126822384994</v>
      </c>
      <c r="M33" s="45">
        <v>1.6474127527297184</v>
      </c>
      <c r="N33" s="45">
        <v>34.456879213004157</v>
      </c>
    </row>
    <row r="34" spans="3:15" x14ac:dyDescent="0.2">
      <c r="J34" s="51">
        <v>2300</v>
      </c>
      <c r="K34" s="45">
        <v>0.28017817055962485</v>
      </c>
      <c r="L34" s="45">
        <v>1.1207126822384994</v>
      </c>
      <c r="M34" s="45">
        <v>2.623467720261373</v>
      </c>
      <c r="N34" s="45">
        <v>30.312579103453039</v>
      </c>
    </row>
    <row r="35" spans="3:15" x14ac:dyDescent="0.2">
      <c r="J35" s="51">
        <v>4600</v>
      </c>
      <c r="K35" s="45">
        <v>0.28017817055962485</v>
      </c>
      <c r="L35" s="45">
        <v>1.1207126822384994</v>
      </c>
      <c r="M35" s="45">
        <v>3.3051372523674312</v>
      </c>
      <c r="N35" s="45">
        <v>27.425632020822416</v>
      </c>
    </row>
    <row r="36" spans="3:15" x14ac:dyDescent="0.2">
      <c r="J36" s="51">
        <v>6900</v>
      </c>
      <c r="K36" s="45">
        <v>0.28017817055962485</v>
      </c>
      <c r="L36" s="45">
        <v>1.1207126822384994</v>
      </c>
      <c r="M36" s="45">
        <v>3.7818502695978422</v>
      </c>
      <c r="N36" s="45">
        <v>25.417296435493352</v>
      </c>
    </row>
    <row r="37" spans="3:15" x14ac:dyDescent="0.2">
      <c r="J37" s="51">
        <v>9200</v>
      </c>
      <c r="K37" s="45">
        <v>0.28017817055962485</v>
      </c>
      <c r="L37" s="45">
        <v>1.1207126822384994</v>
      </c>
      <c r="M37" s="45">
        <v>4.1161472384618119</v>
      </c>
      <c r="N37" s="45">
        <v>24.024096755498071</v>
      </c>
    </row>
    <row r="38" spans="3:15" x14ac:dyDescent="0.2">
      <c r="J38" s="51">
        <v>11500</v>
      </c>
      <c r="K38" s="45">
        <v>0.28017817055962485</v>
      </c>
      <c r="L38" s="45">
        <v>1.1207126822384994</v>
      </c>
      <c r="M38" s="45">
        <v>4.3518849189589561</v>
      </c>
      <c r="N38" s="45">
        <v>23.063257695123635</v>
      </c>
    </row>
    <row r="39" spans="3:15" x14ac:dyDescent="0.2">
      <c r="J39" s="51">
        <v>13800</v>
      </c>
      <c r="K39" s="45">
        <v>0.28017817055962485</v>
      </c>
      <c r="L39" s="45">
        <v>1.1207126822384994</v>
      </c>
      <c r="M39" s="45">
        <v>4.5199899776144346</v>
      </c>
      <c r="N39" s="45">
        <v>22.408725798927982</v>
      </c>
    </row>
    <row r="40" spans="3:15" x14ac:dyDescent="0.2">
      <c r="J40" s="51">
        <v>16100</v>
      </c>
      <c r="K40" s="45">
        <v>0.28017817055962485</v>
      </c>
      <c r="L40" s="45">
        <v>1.1207126822384994</v>
      </c>
      <c r="M40" s="45">
        <v>4.6425162883752007</v>
      </c>
      <c r="N40" s="45">
        <v>21.974632360469982</v>
      </c>
    </row>
    <row r="41" spans="3:15" x14ac:dyDescent="0.2">
      <c r="J41" s="51">
        <v>18400</v>
      </c>
      <c r="K41" s="45">
        <v>0.28017817055962485</v>
      </c>
      <c r="L41" s="45">
        <v>1.1207126822384994</v>
      </c>
      <c r="M41" s="45">
        <v>4.7355382028063762</v>
      </c>
      <c r="N41" s="45">
        <v>21.704028219209675</v>
      </c>
    </row>
    <row r="42" spans="3:15" x14ac:dyDescent="0.2">
      <c r="J42" s="51">
        <v>20700</v>
      </c>
      <c r="K42" s="45">
        <v>0.28017817055962485</v>
      </c>
      <c r="L42" s="45">
        <v>1.1207126822384994</v>
      </c>
      <c r="M42" s="45">
        <v>4.8112593606531133</v>
      </c>
      <c r="N42" s="45">
        <v>21.561412542104861</v>
      </c>
    </row>
    <row r="43" spans="3:15" x14ac:dyDescent="0.2">
      <c r="J43" s="51">
        <v>23000</v>
      </c>
      <c r="K43" s="133" t="s">
        <v>147</v>
      </c>
      <c r="L43" s="133"/>
      <c r="M43" s="133"/>
      <c r="N43" s="133"/>
    </row>
    <row r="46" spans="3:15" x14ac:dyDescent="0.2">
      <c r="J46" s="41" t="s">
        <v>148</v>
      </c>
    </row>
    <row r="47" spans="3:15" x14ac:dyDescent="0.2">
      <c r="J47" s="52" t="s">
        <v>133</v>
      </c>
      <c r="K47" t="s">
        <v>142</v>
      </c>
      <c r="L47" t="s">
        <v>143</v>
      </c>
      <c r="M47" t="s">
        <v>145</v>
      </c>
      <c r="N47" t="s">
        <v>144</v>
      </c>
      <c r="O47" s="24" t="s">
        <v>149</v>
      </c>
    </row>
    <row r="48" spans="3:15" x14ac:dyDescent="0.2">
      <c r="J48" s="51">
        <v>0</v>
      </c>
      <c r="K48" s="45">
        <f t="shared" ref="K48:M48" si="4">K33/$O48</f>
        <v>5.6918886408528595E-2</v>
      </c>
      <c r="L48" s="45">
        <f t="shared" si="4"/>
        <v>0.22767554563411438</v>
      </c>
      <c r="M48" s="45">
        <f t="shared" si="4"/>
        <v>0.33467596405990968</v>
      </c>
      <c r="N48" s="45">
        <f>N33/$O48</f>
        <v>7</v>
      </c>
      <c r="O48" s="56">
        <f>N33/7</f>
        <v>4.9224113161434513</v>
      </c>
    </row>
    <row r="49" spans="10:15" x14ac:dyDescent="0.2">
      <c r="J49" s="51">
        <v>2300</v>
      </c>
      <c r="K49" s="45">
        <f t="shared" ref="K49:N49" si="5">K34/$O49</f>
        <v>6.4700769513009182E-2</v>
      </c>
      <c r="L49" s="45">
        <f t="shared" si="5"/>
        <v>0.25880307805203673</v>
      </c>
      <c r="M49" s="45">
        <f t="shared" si="5"/>
        <v>0.60583013999418001</v>
      </c>
      <c r="N49" s="45">
        <f t="shared" si="5"/>
        <v>6.9999999999999991</v>
      </c>
      <c r="O49" s="56">
        <f t="shared" ref="O49:O57" si="6">N34/7</f>
        <v>4.3303684433504346</v>
      </c>
    </row>
    <row r="50" spans="10:15" x14ac:dyDescent="0.2">
      <c r="J50" s="51">
        <v>4600</v>
      </c>
      <c r="K50" s="45">
        <f t="shared" ref="K50:N50" si="7">K35/$O50</f>
        <v>7.1511467536220577E-2</v>
      </c>
      <c r="L50" s="45">
        <f t="shared" si="7"/>
        <v>0.28604587014488231</v>
      </c>
      <c r="M50" s="45">
        <f t="shared" si="7"/>
        <v>0.84358897359253038</v>
      </c>
      <c r="N50" s="45">
        <f t="shared" si="7"/>
        <v>7</v>
      </c>
      <c r="O50" s="56">
        <f t="shared" si="6"/>
        <v>3.9179474315460596</v>
      </c>
    </row>
    <row r="51" spans="10:15" x14ac:dyDescent="0.2">
      <c r="J51" s="51">
        <v>6900</v>
      </c>
      <c r="K51" s="45">
        <f t="shared" ref="K51:N51" si="8">K36/$O51</f>
        <v>7.7161912121331638E-2</v>
      </c>
      <c r="L51" s="45">
        <f t="shared" si="8"/>
        <v>0.30864764848532655</v>
      </c>
      <c r="M51" s="45">
        <f t="shared" si="8"/>
        <v>1.0415329558897302</v>
      </c>
      <c r="N51" s="45">
        <f t="shared" si="8"/>
        <v>7</v>
      </c>
      <c r="O51" s="56">
        <f t="shared" si="6"/>
        <v>3.6310423479276217</v>
      </c>
    </row>
    <row r="52" spans="10:15" x14ac:dyDescent="0.2">
      <c r="J52" s="51">
        <v>9200</v>
      </c>
      <c r="K52" s="45">
        <f t="shared" ref="K52:N52" si="9">K37/$O52</f>
        <v>8.1636667296077631E-2</v>
      </c>
      <c r="L52" s="45">
        <f t="shared" si="9"/>
        <v>0.32654666918431052</v>
      </c>
      <c r="M52" s="45">
        <f t="shared" si="9"/>
        <v>1.1993387706715188</v>
      </c>
      <c r="N52" s="45">
        <f t="shared" si="9"/>
        <v>7</v>
      </c>
      <c r="O52" s="56">
        <f t="shared" si="6"/>
        <v>3.4320138222140102</v>
      </c>
    </row>
    <row r="53" spans="10:15" x14ac:dyDescent="0.2">
      <c r="J53" s="51">
        <v>11500</v>
      </c>
      <c r="K53" s="45">
        <f t="shared" ref="K53:N53" si="10">K38/$O53</f>
        <v>8.5037734904728962E-2</v>
      </c>
      <c r="L53" s="45">
        <f t="shared" si="10"/>
        <v>0.34015093961891585</v>
      </c>
      <c r="M53" s="45">
        <f t="shared" si="10"/>
        <v>1.3208539242551871</v>
      </c>
      <c r="N53" s="45">
        <f t="shared" si="10"/>
        <v>7</v>
      </c>
      <c r="O53" s="56">
        <f t="shared" si="6"/>
        <v>3.2947510993033764</v>
      </c>
    </row>
    <row r="54" spans="10:15" x14ac:dyDescent="0.2">
      <c r="J54" s="51">
        <v>13800</v>
      </c>
      <c r="K54" s="45">
        <f t="shared" ref="K54:N54" si="11">K39/$O54</f>
        <v>8.7521584739601685E-2</v>
      </c>
      <c r="L54" s="45">
        <f t="shared" si="11"/>
        <v>0.35008633895840674</v>
      </c>
      <c r="M54" s="45">
        <f t="shared" si="11"/>
        <v>1.4119468517399894</v>
      </c>
      <c r="N54" s="45">
        <f t="shared" si="11"/>
        <v>7</v>
      </c>
      <c r="O54" s="56">
        <f t="shared" si="6"/>
        <v>3.2012465427039976</v>
      </c>
    </row>
    <row r="55" spans="10:15" x14ac:dyDescent="0.2">
      <c r="J55" s="51">
        <v>16100</v>
      </c>
      <c r="K55" s="45">
        <f t="shared" ref="K55:N55" si="12">K40/$O55</f>
        <v>8.9250512215414732E-2</v>
      </c>
      <c r="L55" s="45">
        <f t="shared" si="12"/>
        <v>0.35700204886165893</v>
      </c>
      <c r="M55" s="45">
        <f t="shared" si="12"/>
        <v>1.4788695203422899</v>
      </c>
      <c r="N55" s="45">
        <f t="shared" si="12"/>
        <v>7</v>
      </c>
      <c r="O55" s="56">
        <f t="shared" si="6"/>
        <v>3.1392331943528546</v>
      </c>
    </row>
    <row r="56" spans="10:15" x14ac:dyDescent="0.2">
      <c r="J56" s="51">
        <v>18400</v>
      </c>
      <c r="K56" s="45">
        <f t="shared" ref="K56:N56" si="13">K41/$O56</f>
        <v>9.0363280682685648E-2</v>
      </c>
      <c r="L56" s="45">
        <f t="shared" si="13"/>
        <v>0.36145312273074259</v>
      </c>
      <c r="M56" s="45">
        <f t="shared" si="13"/>
        <v>1.5273094508007281</v>
      </c>
      <c r="N56" s="45">
        <f t="shared" si="13"/>
        <v>7</v>
      </c>
      <c r="O56" s="56">
        <f t="shared" si="6"/>
        <v>3.1005754598870965</v>
      </c>
    </row>
    <row r="57" spans="10:15" x14ac:dyDescent="0.2">
      <c r="J57" s="51">
        <v>20700</v>
      </c>
      <c r="K57" s="45">
        <f t="shared" ref="K57:N57" si="14">K42/$O57</f>
        <v>9.0960979021549468E-2</v>
      </c>
      <c r="L57" s="45">
        <f t="shared" si="14"/>
        <v>0.36384391608619787</v>
      </c>
      <c r="M57" s="45">
        <f t="shared" si="14"/>
        <v>1.5619948581199963</v>
      </c>
      <c r="N57" s="45">
        <f t="shared" si="14"/>
        <v>7</v>
      </c>
      <c r="O57" s="56">
        <f t="shared" si="6"/>
        <v>3.0802017917292659</v>
      </c>
    </row>
    <row r="58" spans="10:15" x14ac:dyDescent="0.2">
      <c r="J58" s="51">
        <v>23000</v>
      </c>
      <c r="K58" s="45">
        <f>'Ex 1 SENS - Wet Ballast Shunted'!C16</f>
        <v>9.1101835845074489E-2</v>
      </c>
      <c r="L58" s="45">
        <f>'Ex 1 SENS - Wet Ballast Shunted'!I10</f>
        <v>0.36440734338029795</v>
      </c>
    </row>
  </sheetData>
  <sheetProtection selectLockedCells="1" selectUnlockedCells="1"/>
  <mergeCells count="1">
    <mergeCell ref="K43:N4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58"/>
  <sheetViews>
    <sheetView tabSelected="1" topLeftCell="A22" zoomScaleNormal="100" workbookViewId="0">
      <selection activeCell="J45" sqref="J44:J45"/>
    </sheetView>
  </sheetViews>
  <sheetFormatPr defaultColWidth="11.5703125" defaultRowHeight="12.75" x14ac:dyDescent="0.2"/>
  <cols>
    <col min="2" max="2" width="12.28515625" customWidth="1"/>
    <col min="3" max="3" width="15.42578125" customWidth="1"/>
    <col min="4" max="4" width="15.85546875" customWidth="1"/>
    <col min="5" max="5" width="9.42578125" customWidth="1"/>
    <col min="6" max="6" width="12.28515625" customWidth="1"/>
    <col min="7" max="7" width="13.42578125" customWidth="1"/>
    <col min="8" max="8" width="11" customWidth="1"/>
    <col min="12" max="12" width="13.7109375" customWidth="1"/>
  </cols>
  <sheetData>
    <row r="2" spans="2:17" ht="23.25" x14ac:dyDescent="0.2">
      <c r="B2" s="6" t="s">
        <v>152</v>
      </c>
    </row>
    <row r="3" spans="2:17" x14ac:dyDescent="0.2">
      <c r="D3" s="45"/>
    </row>
    <row r="4" spans="2:17" ht="15" x14ac:dyDescent="0.2">
      <c r="B4" s="46" t="s">
        <v>0</v>
      </c>
      <c r="I4" s="4" t="s">
        <v>121</v>
      </c>
    </row>
    <row r="5" spans="2:17" ht="15" x14ac:dyDescent="0.2">
      <c r="B5" s="47">
        <v>1</v>
      </c>
      <c r="C5" s="2" t="s">
        <v>140</v>
      </c>
      <c r="D5" s="3"/>
      <c r="E5" s="3"/>
      <c r="F5" s="3"/>
      <c r="G5" s="3"/>
      <c r="I5" s="4" t="s">
        <v>122</v>
      </c>
    </row>
    <row r="6" spans="2:17" ht="15" x14ac:dyDescent="0.2">
      <c r="B6" s="1">
        <v>1.84E-2</v>
      </c>
      <c r="C6" s="1" t="s">
        <v>1</v>
      </c>
      <c r="D6" s="2"/>
      <c r="E6" s="2"/>
      <c r="F6" s="2"/>
      <c r="G6" s="2"/>
      <c r="I6" s="4" t="s">
        <v>123</v>
      </c>
    </row>
    <row r="7" spans="2:17" ht="15" x14ac:dyDescent="0.2">
      <c r="B7" s="1">
        <v>3</v>
      </c>
      <c r="C7" s="1" t="s">
        <v>124</v>
      </c>
      <c r="D7" s="2"/>
      <c r="E7" s="2"/>
      <c r="F7" s="2"/>
      <c r="G7" s="2"/>
      <c r="I7" s="4" t="s">
        <v>125</v>
      </c>
    </row>
    <row r="8" spans="2:17" ht="15" x14ac:dyDescent="0.2">
      <c r="I8" s="4" t="s">
        <v>126</v>
      </c>
    </row>
    <row r="10" spans="2:17" ht="15" x14ac:dyDescent="0.2">
      <c r="B10" s="4"/>
      <c r="C10" s="4"/>
      <c r="I10" s="4" t="s">
        <v>127</v>
      </c>
    </row>
    <row r="11" spans="2:17" ht="15" x14ac:dyDescent="0.2">
      <c r="B11" s="46" t="s">
        <v>3</v>
      </c>
      <c r="I11" s="4" t="s">
        <v>128</v>
      </c>
    </row>
    <row r="12" spans="2:17" ht="15" x14ac:dyDescent="0.2">
      <c r="B12" s="4">
        <f>B5*B6</f>
        <v>1.84E-2</v>
      </c>
      <c r="C12" s="4" t="s">
        <v>129</v>
      </c>
    </row>
    <row r="13" spans="2:17" ht="15" x14ac:dyDescent="0.2">
      <c r="B13" s="5">
        <f>SQRT(B12/B7)</f>
        <v>7.8315600829804877E-2</v>
      </c>
      <c r="C13" s="4" t="s">
        <v>202</v>
      </c>
      <c r="I13" s="48" t="s">
        <v>131</v>
      </c>
    </row>
    <row r="14" spans="2:17" ht="15" x14ac:dyDescent="0.2">
      <c r="B14" s="5">
        <f>SQRT(B12*B7)</f>
        <v>0.2349468024894146</v>
      </c>
      <c r="C14" s="4" t="s">
        <v>203</v>
      </c>
    </row>
    <row r="15" spans="2:17" ht="15" x14ac:dyDescent="0.2">
      <c r="B15" s="5"/>
      <c r="C15" s="4"/>
      <c r="Q15" s="41"/>
    </row>
    <row r="16" spans="2:17" ht="24" thickBot="1" x14ac:dyDescent="0.25">
      <c r="B16" s="6"/>
      <c r="J16" s="41"/>
    </row>
    <row r="17" spans="1:17" ht="39.75" thickTop="1" thickBot="1" x14ac:dyDescent="0.25">
      <c r="A17" t="s">
        <v>133</v>
      </c>
      <c r="B17" s="57" t="s">
        <v>8</v>
      </c>
      <c r="C17" s="57" t="s">
        <v>134</v>
      </c>
      <c r="D17" s="57" t="s">
        <v>9</v>
      </c>
      <c r="E17" s="57" t="s">
        <v>135</v>
      </c>
      <c r="F17" s="49" t="s">
        <v>136</v>
      </c>
      <c r="G17" s="57"/>
      <c r="H17" s="109" t="s">
        <v>201</v>
      </c>
      <c r="I17" s="110" t="s">
        <v>200</v>
      </c>
      <c r="J17" s="111" t="s">
        <v>199</v>
      </c>
      <c r="K17" s="112"/>
      <c r="L17" s="113"/>
    </row>
    <row r="18" spans="1:17" ht="15.75" thickTop="1" x14ac:dyDescent="0.2">
      <c r="A18">
        <v>0</v>
      </c>
      <c r="B18" s="8">
        <v>1500</v>
      </c>
      <c r="C18" s="9">
        <f t="shared" ref="C18:C27" si="0">C19 * COSH($B$13 *B18 / 1000) + (D19) * $B$14 * SINH($B$13 * B18/ 1000)</f>
        <v>1.0645988755491358</v>
      </c>
      <c r="D18" s="9">
        <f t="shared" ref="D18:D27" si="1">C19 / $B$14 * SINH($B$13 *B18 / 1000) + D19 * COSH($B$13 * B18 / 1000)+E18</f>
        <v>7.4999999999999973</v>
      </c>
      <c r="E18" s="50"/>
      <c r="F18" s="58"/>
      <c r="H18" s="97">
        <f>D18/$D$18</f>
        <v>1</v>
      </c>
      <c r="I18" s="58"/>
      <c r="J18" s="98">
        <f>C18/D18</f>
        <v>0.14194651673988481</v>
      </c>
      <c r="K18" s="99" t="s">
        <v>198</v>
      </c>
      <c r="L18" s="100">
        <f>'FUTURE-3 Ohm Jless SH80pct near'!G22</f>
        <v>0.1419503759545305</v>
      </c>
    </row>
    <row r="19" spans="1:17" ht="15" x14ac:dyDescent="0.2">
      <c r="A19" s="51">
        <f>A18+B18</f>
        <v>1500</v>
      </c>
      <c r="B19" s="8">
        <v>1500</v>
      </c>
      <c r="C19" s="9">
        <f t="shared" si="0"/>
        <v>0.86447663065239311</v>
      </c>
      <c r="D19" s="9">
        <f t="shared" si="1"/>
        <v>7.0182849683642212</v>
      </c>
      <c r="E19" s="50">
        <f>C19/F19</f>
        <v>8.644766307388408E-11</v>
      </c>
      <c r="F19" s="122">
        <v>9999999999</v>
      </c>
      <c r="G19" s="123" t="s">
        <v>137</v>
      </c>
      <c r="H19" s="97">
        <f t="shared" ref="H19:H28" si="2">D19/$D$18</f>
        <v>0.93577132911522987</v>
      </c>
      <c r="I19" s="101"/>
      <c r="J19" s="58"/>
      <c r="K19" s="102"/>
      <c r="L19" s="103"/>
    </row>
    <row r="20" spans="1:17" ht="15" x14ac:dyDescent="0.2">
      <c r="A20" s="51">
        <f t="shared" ref="A20:A28" si="3">A19+B19</f>
        <v>3000</v>
      </c>
      <c r="B20" s="8">
        <v>3000</v>
      </c>
      <c r="C20" s="9">
        <f t="shared" si="0"/>
        <v>0.67629788881758102</v>
      </c>
      <c r="D20" s="9">
        <f t="shared" si="1"/>
        <v>6.6335337006347856</v>
      </c>
      <c r="E20" s="50">
        <f t="shared" ref="E20:E27" si="4">C20/F20</f>
        <v>2.7051915552703241</v>
      </c>
      <c r="F20">
        <v>0.25</v>
      </c>
      <c r="G20" t="s">
        <v>120</v>
      </c>
      <c r="H20" s="97">
        <f t="shared" si="2"/>
        <v>0.88447116008463844</v>
      </c>
      <c r="I20" s="101">
        <f>E20/$D$18</f>
        <v>0.36069220736937668</v>
      </c>
      <c r="J20" s="104"/>
      <c r="K20" s="58" t="s">
        <v>213</v>
      </c>
      <c r="L20" s="103"/>
    </row>
    <row r="21" spans="1:17" ht="15" x14ac:dyDescent="0.2">
      <c r="A21" s="51">
        <f t="shared" si="3"/>
        <v>6000</v>
      </c>
      <c r="B21" s="8">
        <v>3000</v>
      </c>
      <c r="C21" s="9">
        <f t="shared" si="0"/>
        <v>0.47620476241567289</v>
      </c>
      <c r="D21" s="9">
        <f t="shared" si="1"/>
        <v>3.3547270249486418</v>
      </c>
      <c r="E21" s="50">
        <f t="shared" si="4"/>
        <v>4.7620476246329336E-11</v>
      </c>
      <c r="F21" s="122">
        <v>9999999999</v>
      </c>
      <c r="G21" s="123" t="s">
        <v>137</v>
      </c>
      <c r="H21" s="97">
        <f t="shared" si="2"/>
        <v>0.44729693665981907</v>
      </c>
      <c r="I21" s="101"/>
      <c r="J21" s="104"/>
      <c r="K21" s="129">
        <f>H20/I20</f>
        <v>2.4521493451031828</v>
      </c>
      <c r="L21" s="103" t="s">
        <v>214</v>
      </c>
    </row>
    <row r="22" spans="1:17" ht="15" x14ac:dyDescent="0.2">
      <c r="A22" s="51">
        <f t="shared" si="3"/>
        <v>9000</v>
      </c>
      <c r="B22" s="8">
        <v>6000</v>
      </c>
      <c r="C22" s="9">
        <f t="shared" si="0"/>
        <v>0.30251927952344099</v>
      </c>
      <c r="D22" s="9">
        <f t="shared" si="1"/>
        <v>2.9671462374645552</v>
      </c>
      <c r="E22" s="50">
        <f t="shared" si="4"/>
        <v>1.2100771180937639</v>
      </c>
      <c r="F22">
        <v>0.25</v>
      </c>
      <c r="G22" t="s">
        <v>120</v>
      </c>
      <c r="H22" s="97">
        <f t="shared" si="2"/>
        <v>0.39561949832860749</v>
      </c>
      <c r="I22" s="101">
        <f t="shared" ref="I22:I27" si="5">E22/$D$18</f>
        <v>0.16134361574583525</v>
      </c>
      <c r="J22" s="104"/>
      <c r="K22" s="102" t="s">
        <v>215</v>
      </c>
      <c r="L22" s="103"/>
    </row>
    <row r="23" spans="1:17" ht="15" x14ac:dyDescent="0.2">
      <c r="A23" s="51">
        <f t="shared" si="3"/>
        <v>15000</v>
      </c>
      <c r="B23" s="8">
        <v>6000</v>
      </c>
      <c r="C23" s="9">
        <f t="shared" si="0"/>
        <v>0.13533833930056149</v>
      </c>
      <c r="D23" s="9">
        <f t="shared" si="1"/>
        <v>1.3270940790377135</v>
      </c>
      <c r="E23" s="50">
        <f t="shared" si="4"/>
        <v>0.54135335720224598</v>
      </c>
      <c r="F23">
        <v>0.25</v>
      </c>
      <c r="G23" t="s">
        <v>120</v>
      </c>
      <c r="H23" s="97">
        <f t="shared" si="2"/>
        <v>0.17694587720502852</v>
      </c>
      <c r="I23" s="101">
        <f t="shared" si="5"/>
        <v>7.2180447626966154E-2</v>
      </c>
      <c r="J23" s="104"/>
      <c r="K23" s="102"/>
      <c r="L23" s="103"/>
    </row>
    <row r="24" spans="1:17" ht="15" x14ac:dyDescent="0.2">
      <c r="A24" s="51">
        <f t="shared" si="3"/>
        <v>21000</v>
      </c>
      <c r="B24" s="8">
        <v>6000</v>
      </c>
      <c r="C24" s="9">
        <f t="shared" si="0"/>
        <v>6.0583195804286345E-2</v>
      </c>
      <c r="D24" s="9">
        <f t="shared" si="1"/>
        <v>0.59334628506608811</v>
      </c>
      <c r="E24" s="50">
        <f t="shared" si="4"/>
        <v>0.24233278321714538</v>
      </c>
      <c r="F24">
        <v>0.25</v>
      </c>
      <c r="G24" t="s">
        <v>120</v>
      </c>
      <c r="H24" s="97">
        <f t="shared" si="2"/>
        <v>7.9112838008811776E-2</v>
      </c>
      <c r="I24" s="101">
        <f t="shared" si="5"/>
        <v>3.2311037762286061E-2</v>
      </c>
      <c r="J24" s="104"/>
      <c r="K24" s="102"/>
      <c r="L24" s="103"/>
    </row>
    <row r="25" spans="1:17" ht="15" x14ac:dyDescent="0.2">
      <c r="A25" s="51">
        <f t="shared" si="3"/>
        <v>27000</v>
      </c>
      <c r="B25" s="8">
        <v>6000</v>
      </c>
      <c r="C25" s="9">
        <f t="shared" si="0"/>
        <v>2.72017692413902E-2</v>
      </c>
      <c r="D25" s="9">
        <f t="shared" si="1"/>
        <v>0.26480889500087879</v>
      </c>
      <c r="E25" s="50">
        <f t="shared" si="4"/>
        <v>0.1088070769655608</v>
      </c>
      <c r="F25">
        <v>0.25</v>
      </c>
      <c r="G25" t="s">
        <v>120</v>
      </c>
      <c r="H25" s="97">
        <f t="shared" si="2"/>
        <v>3.5307852666783851E-2</v>
      </c>
      <c r="I25" s="101">
        <f t="shared" si="5"/>
        <v>1.4507610262074779E-2</v>
      </c>
      <c r="J25" s="104"/>
      <c r="K25" s="102"/>
      <c r="L25" s="103"/>
    </row>
    <row r="26" spans="1:17" ht="15" x14ac:dyDescent="0.2">
      <c r="A26" s="51">
        <f t="shared" si="3"/>
        <v>33000</v>
      </c>
      <c r="B26" s="8">
        <v>6000</v>
      </c>
      <c r="C26" s="9">
        <f t="shared" si="0"/>
        <v>1.239708307225103E-2</v>
      </c>
      <c r="D26" s="9">
        <f t="shared" si="1"/>
        <v>0.11711584828462307</v>
      </c>
      <c r="E26" s="50">
        <f t="shared" si="4"/>
        <v>4.9588332289004118E-2</v>
      </c>
      <c r="F26">
        <v>0.25</v>
      </c>
      <c r="G26" t="s">
        <v>120</v>
      </c>
      <c r="H26" s="97">
        <f t="shared" si="2"/>
        <v>1.5615446437949747E-2</v>
      </c>
      <c r="I26" s="101">
        <f t="shared" si="5"/>
        <v>6.6117776385338847E-3</v>
      </c>
      <c r="J26" s="104"/>
      <c r="K26" s="102"/>
      <c r="L26" s="103"/>
    </row>
    <row r="27" spans="1:17" ht="15" x14ac:dyDescent="0.2">
      <c r="A27" s="51">
        <f t="shared" si="3"/>
        <v>39000</v>
      </c>
      <c r="B27" s="8">
        <v>6000</v>
      </c>
      <c r="C27" s="9">
        <f t="shared" si="0"/>
        <v>6.0586621606902574E-3</v>
      </c>
      <c r="D27" s="9">
        <f t="shared" si="1"/>
        <v>4.9404022284982772E-2</v>
      </c>
      <c r="E27" s="50">
        <f t="shared" si="4"/>
        <v>2.4234648642761029E-2</v>
      </c>
      <c r="F27">
        <v>0.25</v>
      </c>
      <c r="G27" t="s">
        <v>120</v>
      </c>
      <c r="H27" s="97">
        <f t="shared" si="2"/>
        <v>6.5872029713310385E-3</v>
      </c>
      <c r="I27" s="101">
        <f t="shared" si="5"/>
        <v>3.2312864857014715E-3</v>
      </c>
      <c r="J27" s="58"/>
      <c r="K27" s="102"/>
      <c r="L27" s="103"/>
    </row>
    <row r="28" spans="1:17" ht="15" x14ac:dyDescent="0.2">
      <c r="A28" s="51">
        <f t="shared" si="3"/>
        <v>45000</v>
      </c>
      <c r="B28" s="10"/>
      <c r="C28" s="11">
        <v>3.8578468987416179E-3</v>
      </c>
      <c r="D28" s="9">
        <f>C28/F28</f>
        <v>1.5431387594966471E-2</v>
      </c>
      <c r="F28">
        <v>0.25</v>
      </c>
      <c r="G28" t="s">
        <v>120</v>
      </c>
      <c r="H28" s="97">
        <f t="shared" si="2"/>
        <v>2.0575183459955303E-3</v>
      </c>
      <c r="I28" s="58"/>
      <c r="J28" s="58"/>
      <c r="K28" s="102"/>
      <c r="L28" s="103"/>
    </row>
    <row r="29" spans="1:17" ht="13.5" thickBot="1" x14ac:dyDescent="0.25">
      <c r="B29" s="96">
        <f>SUM(B18:B27)</f>
        <v>45000</v>
      </c>
      <c r="H29" s="105"/>
      <c r="I29" s="106">
        <f>SUM(I20:I28)</f>
        <v>0.65087798289077436</v>
      </c>
      <c r="J29" s="107"/>
      <c r="K29" s="107"/>
      <c r="L29" s="108"/>
    </row>
    <row r="30" spans="1:17" ht="13.5" thickTop="1" x14ac:dyDescent="0.2"/>
    <row r="31" spans="1:17" x14ac:dyDescent="0.2">
      <c r="J31" s="41"/>
      <c r="Q31" s="41"/>
    </row>
    <row r="32" spans="1:17" x14ac:dyDescent="0.2">
      <c r="C32" s="12" t="s">
        <v>138</v>
      </c>
      <c r="J32" s="57"/>
    </row>
    <row r="33" spans="3:15" x14ac:dyDescent="0.2">
      <c r="C33" s="12" t="s">
        <v>139</v>
      </c>
      <c r="J33" s="51"/>
      <c r="K33" s="45"/>
      <c r="L33" s="45"/>
      <c r="M33" s="45"/>
      <c r="N33" s="45"/>
    </row>
    <row r="34" spans="3:15" x14ac:dyDescent="0.2">
      <c r="J34" s="51"/>
      <c r="K34" s="45"/>
      <c r="L34" s="45"/>
      <c r="M34" s="45"/>
      <c r="N34" s="45"/>
    </row>
    <row r="35" spans="3:15" x14ac:dyDescent="0.2">
      <c r="J35" s="51"/>
      <c r="K35" s="45"/>
      <c r="L35" s="45"/>
      <c r="M35" s="45"/>
      <c r="N35" s="45"/>
    </row>
    <row r="36" spans="3:15" x14ac:dyDescent="0.2">
      <c r="J36" s="51"/>
      <c r="K36" s="45"/>
      <c r="L36" s="45"/>
      <c r="M36" s="45"/>
      <c r="N36" s="45"/>
    </row>
    <row r="37" spans="3:15" x14ac:dyDescent="0.2">
      <c r="J37" s="51"/>
      <c r="K37" s="45"/>
      <c r="L37" s="45"/>
      <c r="M37" s="45"/>
      <c r="N37" s="45"/>
    </row>
    <row r="38" spans="3:15" x14ac:dyDescent="0.2">
      <c r="J38" s="51"/>
      <c r="K38" s="45"/>
      <c r="L38" s="45"/>
      <c r="M38" s="45"/>
      <c r="N38" s="45"/>
    </row>
    <row r="39" spans="3:15" x14ac:dyDescent="0.2">
      <c r="J39" s="51"/>
      <c r="K39" s="45"/>
      <c r="L39" s="45"/>
      <c r="M39" s="45"/>
      <c r="N39" s="45"/>
    </row>
    <row r="40" spans="3:15" x14ac:dyDescent="0.2">
      <c r="J40" s="51"/>
      <c r="K40" s="45"/>
      <c r="L40" s="45"/>
      <c r="M40" s="45"/>
      <c r="N40" s="45"/>
    </row>
    <row r="41" spans="3:15" x14ac:dyDescent="0.2">
      <c r="J41" s="51"/>
      <c r="K41" s="45"/>
      <c r="L41" s="45"/>
      <c r="M41" s="45"/>
      <c r="N41" s="45"/>
    </row>
    <row r="42" spans="3:15" x14ac:dyDescent="0.2">
      <c r="J42" s="51"/>
      <c r="K42" s="45"/>
      <c r="L42" s="45"/>
      <c r="M42" s="45"/>
      <c r="N42" s="45"/>
    </row>
    <row r="43" spans="3:15" x14ac:dyDescent="0.2">
      <c r="J43" s="51"/>
      <c r="K43" s="133"/>
      <c r="L43" s="133"/>
      <c r="M43" s="133"/>
      <c r="N43" s="133"/>
    </row>
    <row r="46" spans="3:15" x14ac:dyDescent="0.2">
      <c r="J46" s="41"/>
    </row>
    <row r="47" spans="3:15" x14ac:dyDescent="0.2">
      <c r="J47" s="57"/>
      <c r="O47" s="24"/>
    </row>
    <row r="48" spans="3:15" x14ac:dyDescent="0.2">
      <c r="J48" s="51"/>
      <c r="K48" s="45"/>
      <c r="L48" s="45"/>
      <c r="M48" s="45"/>
      <c r="N48" s="45"/>
      <c r="O48" s="56"/>
    </row>
    <row r="49" spans="10:15" x14ac:dyDescent="0.2">
      <c r="J49" s="51"/>
      <c r="K49" s="45"/>
      <c r="L49" s="45"/>
      <c r="M49" s="45"/>
      <c r="N49" s="45"/>
      <c r="O49" s="56"/>
    </row>
    <row r="50" spans="10:15" x14ac:dyDescent="0.2">
      <c r="J50" s="51"/>
      <c r="K50" s="45"/>
      <c r="L50" s="45"/>
      <c r="M50" s="45"/>
      <c r="N50" s="45"/>
      <c r="O50" s="56"/>
    </row>
    <row r="51" spans="10:15" x14ac:dyDescent="0.2">
      <c r="J51" s="51"/>
      <c r="K51" s="45"/>
      <c r="L51" s="45"/>
      <c r="M51" s="45"/>
      <c r="N51" s="45"/>
      <c r="O51" s="56"/>
    </row>
    <row r="52" spans="10:15" x14ac:dyDescent="0.2">
      <c r="J52" s="51"/>
      <c r="K52" s="45"/>
      <c r="L52" s="45"/>
      <c r="M52" s="45"/>
      <c r="N52" s="45"/>
      <c r="O52" s="56"/>
    </row>
    <row r="53" spans="10:15" x14ac:dyDescent="0.2">
      <c r="J53" s="51"/>
      <c r="K53" s="45"/>
      <c r="L53" s="45"/>
      <c r="M53" s="45"/>
      <c r="N53" s="45"/>
      <c r="O53" s="56"/>
    </row>
    <row r="54" spans="10:15" x14ac:dyDescent="0.2">
      <c r="J54" s="51"/>
      <c r="K54" s="45"/>
      <c r="L54" s="45"/>
      <c r="M54" s="45"/>
      <c r="N54" s="45"/>
      <c r="O54" s="56"/>
    </row>
    <row r="55" spans="10:15" x14ac:dyDescent="0.2">
      <c r="J55" s="51"/>
      <c r="K55" s="45"/>
      <c r="L55" s="45"/>
      <c r="M55" s="45"/>
      <c r="N55" s="45"/>
      <c r="O55" s="56"/>
    </row>
    <row r="56" spans="10:15" x14ac:dyDescent="0.2">
      <c r="J56" s="51"/>
      <c r="K56" s="45"/>
      <c r="L56" s="45"/>
      <c r="M56" s="45"/>
      <c r="N56" s="45"/>
      <c r="O56" s="56"/>
    </row>
    <row r="57" spans="10:15" x14ac:dyDescent="0.2">
      <c r="J57" s="51"/>
      <c r="K57" s="45"/>
      <c r="L57" s="45"/>
      <c r="M57" s="45"/>
      <c r="N57" s="45"/>
      <c r="O57" s="56"/>
    </row>
    <row r="58" spans="10:15" x14ac:dyDescent="0.2">
      <c r="J58" s="51"/>
      <c r="K58" s="45"/>
      <c r="L58" s="45"/>
    </row>
  </sheetData>
  <sheetProtection selectLockedCells="1" selectUnlockedCells="1"/>
  <mergeCells count="1">
    <mergeCell ref="K43:N4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79"/>
  <sheetViews>
    <sheetView topLeftCell="A22" zoomScaleNormal="100" workbookViewId="0">
      <selection activeCell="I46" sqref="I46"/>
    </sheetView>
  </sheetViews>
  <sheetFormatPr defaultColWidth="11.5703125" defaultRowHeight="12.75" x14ac:dyDescent="0.2"/>
  <cols>
    <col min="2" max="2" width="12.28515625" customWidth="1"/>
    <col min="3" max="3" width="15.42578125" customWidth="1"/>
    <col min="4" max="4" width="15.85546875" customWidth="1"/>
    <col min="5" max="5" width="12" bestFit="1" customWidth="1"/>
    <col min="6" max="6" width="12.28515625" customWidth="1"/>
    <col min="7" max="7" width="13.42578125" customWidth="1"/>
    <col min="8" max="8" width="11" customWidth="1"/>
    <col min="12" max="12" width="13.7109375" customWidth="1"/>
  </cols>
  <sheetData>
    <row r="2" spans="2:17" ht="23.25" x14ac:dyDescent="0.2">
      <c r="B2" s="6" t="s">
        <v>152</v>
      </c>
    </row>
    <row r="3" spans="2:17" x14ac:dyDescent="0.2">
      <c r="D3" s="45"/>
    </row>
    <row r="4" spans="2:17" ht="15" x14ac:dyDescent="0.2">
      <c r="B4" s="46" t="s">
        <v>0</v>
      </c>
      <c r="I4" s="4" t="s">
        <v>121</v>
      </c>
    </row>
    <row r="5" spans="2:17" ht="15" x14ac:dyDescent="0.2">
      <c r="B5" s="47">
        <v>1</v>
      </c>
      <c r="C5" s="2" t="s">
        <v>140</v>
      </c>
      <c r="D5" s="3"/>
      <c r="E5" s="3"/>
      <c r="F5" s="3"/>
      <c r="G5" s="3"/>
      <c r="I5" s="4" t="s">
        <v>122</v>
      </c>
    </row>
    <row r="6" spans="2:17" ht="15" x14ac:dyDescent="0.2">
      <c r="B6" s="1">
        <v>1.84E-2</v>
      </c>
      <c r="C6" s="1" t="s">
        <v>1</v>
      </c>
      <c r="D6" s="2"/>
      <c r="E6" s="2"/>
      <c r="F6" s="2"/>
      <c r="G6" s="2"/>
      <c r="I6" s="4" t="s">
        <v>123</v>
      </c>
    </row>
    <row r="7" spans="2:17" ht="15" x14ac:dyDescent="0.2">
      <c r="B7" s="1">
        <v>3</v>
      </c>
      <c r="C7" s="1" t="s">
        <v>124</v>
      </c>
      <c r="D7" s="2"/>
      <c r="E7" s="2"/>
      <c r="F7" s="2"/>
      <c r="G7" s="2"/>
      <c r="I7" s="4" t="s">
        <v>125</v>
      </c>
    </row>
    <row r="8" spans="2:17" ht="15" x14ac:dyDescent="0.2">
      <c r="I8" s="4" t="s">
        <v>126</v>
      </c>
    </row>
    <row r="10" spans="2:17" ht="15" x14ac:dyDescent="0.2">
      <c r="B10" s="4"/>
      <c r="C10" s="4"/>
      <c r="I10" s="4" t="s">
        <v>127</v>
      </c>
    </row>
    <row r="11" spans="2:17" ht="15" x14ac:dyDescent="0.2">
      <c r="B11" s="46" t="s">
        <v>3</v>
      </c>
      <c r="I11" s="4" t="s">
        <v>128</v>
      </c>
    </row>
    <row r="12" spans="2:17" ht="15" x14ac:dyDescent="0.2">
      <c r="B12" s="4">
        <f>B5*B6</f>
        <v>1.84E-2</v>
      </c>
      <c r="C12" s="4" t="s">
        <v>129</v>
      </c>
    </row>
    <row r="13" spans="2:17" ht="15" x14ac:dyDescent="0.2">
      <c r="B13" s="5">
        <f>SQRT(B12/B7)</f>
        <v>7.8315600829804877E-2</v>
      </c>
      <c r="C13" s="4" t="s">
        <v>202</v>
      </c>
      <c r="I13" s="48" t="s">
        <v>131</v>
      </c>
    </row>
    <row r="14" spans="2:17" ht="15" x14ac:dyDescent="0.2">
      <c r="B14" s="5">
        <f>SQRT(B12*B7)</f>
        <v>0.2349468024894146</v>
      </c>
      <c r="C14" s="4" t="s">
        <v>203</v>
      </c>
    </row>
    <row r="15" spans="2:17" ht="15" x14ac:dyDescent="0.2">
      <c r="B15" s="5"/>
      <c r="C15" s="4"/>
      <c r="Q15" s="41"/>
    </row>
    <row r="16" spans="2:17" ht="24" thickBot="1" x14ac:dyDescent="0.25">
      <c r="B16" s="6"/>
      <c r="J16" s="41"/>
    </row>
    <row r="17" spans="1:17" ht="39.75" thickTop="1" thickBot="1" x14ac:dyDescent="0.25">
      <c r="A17" t="s">
        <v>133</v>
      </c>
      <c r="B17" s="59" t="s">
        <v>8</v>
      </c>
      <c r="C17" s="59" t="s">
        <v>134</v>
      </c>
      <c r="D17" s="59" t="s">
        <v>9</v>
      </c>
      <c r="E17" s="59" t="s">
        <v>135</v>
      </c>
      <c r="F17" s="49" t="s">
        <v>136</v>
      </c>
      <c r="G17" s="59"/>
      <c r="H17" s="109" t="s">
        <v>201</v>
      </c>
      <c r="I17" s="110" t="s">
        <v>200</v>
      </c>
      <c r="J17" s="134" t="s">
        <v>204</v>
      </c>
      <c r="K17" s="135"/>
      <c r="L17" s="136"/>
    </row>
    <row r="18" spans="1:17" ht="16.5" thickTop="1" thickBot="1" x14ac:dyDescent="0.25">
      <c r="A18">
        <v>0</v>
      </c>
      <c r="B18" s="127">
        <v>5</v>
      </c>
      <c r="C18" s="9">
        <f t="shared" ref="C18:C27" si="0">C19 * COSH($B$13 *B18 / 1000) + (D19) * $B$14 * SINH($B$13 * B18/ 1000)</f>
        <v>0.48844949116267944</v>
      </c>
      <c r="D18" s="124">
        <f t="shared" ref="D18:D27" si="1">C19 / $B$14 * SINH($B$13 *B18 / 1000) + D19 * COSH($B$13 * B18 / 1000)+E18</f>
        <v>14.999999999999998</v>
      </c>
      <c r="E18" s="90">
        <f>C18/F18</f>
        <v>3.4410812070701033</v>
      </c>
      <c r="F18" s="114">
        <f>'Ex 3- JLess Wet Ballast Noshunt'!J18</f>
        <v>0.14194651673988481</v>
      </c>
      <c r="H18" s="97">
        <f>D18/$D$18</f>
        <v>1</v>
      </c>
      <c r="I18" s="58"/>
      <c r="J18" s="117">
        <f>C18/D18</f>
        <v>3.2563299410845299E-2</v>
      </c>
      <c r="K18" s="99" t="s">
        <v>205</v>
      </c>
      <c r="L18" s="100"/>
    </row>
    <row r="19" spans="1:17" ht="15.75" thickBot="1" x14ac:dyDescent="0.25">
      <c r="A19" s="51">
        <f>A18+B18</f>
        <v>5</v>
      </c>
      <c r="B19" s="115">
        <f>3000-B18</f>
        <v>2995</v>
      </c>
      <c r="C19" s="9">
        <f t="shared" si="0"/>
        <v>0.48738610805434834</v>
      </c>
      <c r="D19" s="9">
        <f t="shared" si="1"/>
        <v>11.558105596607604</v>
      </c>
      <c r="E19" s="50">
        <f>C19/F19</f>
        <v>8.1231018009058058</v>
      </c>
      <c r="F19" s="58">
        <v>0.06</v>
      </c>
      <c r="G19" t="s">
        <v>137</v>
      </c>
      <c r="H19" s="97">
        <f t="shared" ref="H19:H28" si="2">D19/$D$18</f>
        <v>0.77054037310717372</v>
      </c>
      <c r="I19" s="101"/>
      <c r="J19" s="118"/>
      <c r="K19" s="102"/>
      <c r="L19" s="103"/>
    </row>
    <row r="20" spans="1:17" ht="15.75" thickBot="1" x14ac:dyDescent="0.25">
      <c r="A20" s="51">
        <f t="shared" ref="A20:A28" si="3">A19+B19</f>
        <v>3000</v>
      </c>
      <c r="B20" s="127">
        <v>3000</v>
      </c>
      <c r="C20" s="9">
        <f t="shared" si="0"/>
        <v>0.30981804758901599</v>
      </c>
      <c r="D20" s="9">
        <f t="shared" si="1"/>
        <v>3.0388804899862096</v>
      </c>
      <c r="E20" s="121">
        <f t="shared" ref="E20:E27" si="4">C20/F20</f>
        <v>1.239272190356064</v>
      </c>
      <c r="F20">
        <v>0.25</v>
      </c>
      <c r="G20" t="s">
        <v>120</v>
      </c>
      <c r="H20" s="97">
        <f t="shared" si="2"/>
        <v>0.20259203266574732</v>
      </c>
      <c r="I20" s="101">
        <f>E20/$D$18</f>
        <v>8.2618146023737613E-2</v>
      </c>
      <c r="J20" s="97">
        <v>0.36069220736937668</v>
      </c>
      <c r="K20" s="102" t="s">
        <v>206</v>
      </c>
      <c r="L20" s="103"/>
    </row>
    <row r="21" spans="1:17" ht="15" x14ac:dyDescent="0.2">
      <c r="A21" s="51">
        <f t="shared" si="3"/>
        <v>6000</v>
      </c>
      <c r="B21" s="115">
        <f>6000-B20</f>
        <v>3000</v>
      </c>
      <c r="C21" s="9">
        <f t="shared" si="0"/>
        <v>0.21815361571239561</v>
      </c>
      <c r="D21" s="9">
        <f t="shared" si="1"/>
        <v>1.5368301369103392</v>
      </c>
      <c r="E21" s="50">
        <f t="shared" si="4"/>
        <v>2.1815361573421097E-11</v>
      </c>
      <c r="F21" s="58">
        <v>9999999999</v>
      </c>
      <c r="G21" t="s">
        <v>137</v>
      </c>
      <c r="H21" s="97">
        <f t="shared" si="2"/>
        <v>0.1024553424606893</v>
      </c>
      <c r="I21" s="101"/>
      <c r="J21" s="120">
        <f>J20*E18</f>
        <v>1.2411711763153948</v>
      </c>
      <c r="K21" s="99" t="s">
        <v>207</v>
      </c>
      <c r="L21" s="103"/>
    </row>
    <row r="22" spans="1:17" ht="15" x14ac:dyDescent="0.2">
      <c r="A22" s="51">
        <f t="shared" si="3"/>
        <v>9000</v>
      </c>
      <c r="B22" s="115">
        <f>'Ex 3- JLess Wet Ballast Noshunt'!B22</f>
        <v>6000</v>
      </c>
      <c r="C22" s="9">
        <f t="shared" si="0"/>
        <v>0.13858675901510781</v>
      </c>
      <c r="D22" s="9">
        <f t="shared" si="1"/>
        <v>1.3592759483688424</v>
      </c>
      <c r="E22" s="50">
        <f t="shared" si="4"/>
        <v>0.55434703606043123</v>
      </c>
      <c r="F22">
        <v>0.25</v>
      </c>
      <c r="G22" t="s">
        <v>120</v>
      </c>
      <c r="H22" s="97">
        <f t="shared" si="2"/>
        <v>9.0618396557922837E-2</v>
      </c>
      <c r="I22" s="101">
        <f t="shared" ref="I22:I27" si="5">E22/$D$18</f>
        <v>3.695646907069542E-2</v>
      </c>
      <c r="J22" s="119"/>
      <c r="K22" s="99" t="s">
        <v>14</v>
      </c>
      <c r="L22" s="103"/>
    </row>
    <row r="23" spans="1:17" ht="15" x14ac:dyDescent="0.2">
      <c r="A23" s="51">
        <f t="shared" si="3"/>
        <v>15000</v>
      </c>
      <c r="B23" s="115">
        <f>'Ex 3- JLess Wet Ballast Noshunt'!B23</f>
        <v>6000</v>
      </c>
      <c r="C23" s="9">
        <f t="shared" si="0"/>
        <v>6.1999690874903313E-2</v>
      </c>
      <c r="D23" s="9">
        <f t="shared" si="1"/>
        <v>0.60795354137991386</v>
      </c>
      <c r="E23" s="50">
        <f t="shared" si="4"/>
        <v>0.24799876349961325</v>
      </c>
      <c r="F23">
        <v>0.25</v>
      </c>
      <c r="G23" t="s">
        <v>120</v>
      </c>
      <c r="H23" s="97">
        <f t="shared" si="2"/>
        <v>4.0530236091994264E-2</v>
      </c>
      <c r="I23" s="101">
        <f t="shared" si="5"/>
        <v>1.6533250899974219E-2</v>
      </c>
      <c r="J23" s="119"/>
      <c r="K23" s="102"/>
      <c r="L23" s="103"/>
    </row>
    <row r="24" spans="1:17" ht="15" x14ac:dyDescent="0.2">
      <c r="A24" s="51">
        <f t="shared" si="3"/>
        <v>21000</v>
      </c>
      <c r="B24" s="115">
        <f>'Ex 3- JLess Wet Ballast Noshunt'!B24</f>
        <v>6000</v>
      </c>
      <c r="C24" s="9">
        <f t="shared" si="0"/>
        <v>2.7753698113125204E-2</v>
      </c>
      <c r="D24" s="9">
        <f t="shared" si="1"/>
        <v>0.27181718385188658</v>
      </c>
      <c r="E24" s="50">
        <f t="shared" si="4"/>
        <v>0.11101479245250082</v>
      </c>
      <c r="F24">
        <v>0.25</v>
      </c>
      <c r="G24" t="s">
        <v>120</v>
      </c>
      <c r="H24" s="97">
        <f t="shared" si="2"/>
        <v>1.8121145590125773E-2</v>
      </c>
      <c r="I24" s="101">
        <f t="shared" si="5"/>
        <v>7.4009861635000555E-3</v>
      </c>
      <c r="J24" s="119"/>
      <c r="K24" s="102"/>
      <c r="L24" s="103"/>
    </row>
    <row r="25" spans="1:17" ht="15" x14ac:dyDescent="0.2">
      <c r="A25" s="51">
        <f t="shared" si="3"/>
        <v>27000</v>
      </c>
      <c r="B25" s="115">
        <f>'Ex 3- JLess Wet Ballast Noshunt'!B25</f>
        <v>6000</v>
      </c>
      <c r="C25" s="9">
        <f t="shared" si="0"/>
        <v>1.2461371204439246E-2</v>
      </c>
      <c r="D25" s="9">
        <f t="shared" si="1"/>
        <v>0.12131129815711503</v>
      </c>
      <c r="E25" s="50">
        <f t="shared" si="4"/>
        <v>4.9845484817756983E-2</v>
      </c>
      <c r="F25">
        <v>0.25</v>
      </c>
      <c r="G25" t="s">
        <v>120</v>
      </c>
      <c r="H25" s="97">
        <f t="shared" si="2"/>
        <v>8.0874198771410024E-3</v>
      </c>
      <c r="I25" s="101">
        <f t="shared" si="5"/>
        <v>3.3230323211837992E-3</v>
      </c>
      <c r="J25" s="119"/>
      <c r="K25" s="102"/>
      <c r="L25" s="103"/>
    </row>
    <row r="26" spans="1:17" ht="15" x14ac:dyDescent="0.2">
      <c r="A26" s="51">
        <f t="shared" si="3"/>
        <v>33000</v>
      </c>
      <c r="B26" s="115">
        <f>'Ex 3- JLess Wet Ballast Noshunt'!B26</f>
        <v>6000</v>
      </c>
      <c r="C26" s="9">
        <f t="shared" si="0"/>
        <v>5.6792134601497323E-3</v>
      </c>
      <c r="D26" s="9">
        <f t="shared" si="1"/>
        <v>5.3651806485322959E-2</v>
      </c>
      <c r="E26" s="50">
        <f t="shared" si="4"/>
        <v>2.2716853840598929E-2</v>
      </c>
      <c r="F26">
        <v>0.25</v>
      </c>
      <c r="G26" t="s">
        <v>120</v>
      </c>
      <c r="H26" s="97">
        <f t="shared" si="2"/>
        <v>3.5767870990215311E-3</v>
      </c>
      <c r="I26" s="101">
        <f t="shared" si="5"/>
        <v>1.5144569227065956E-3</v>
      </c>
      <c r="J26" s="119"/>
      <c r="K26" s="102"/>
      <c r="L26" s="103"/>
    </row>
    <row r="27" spans="1:17" ht="15.75" thickBot="1" x14ac:dyDescent="0.25">
      <c r="A27" s="51">
        <f t="shared" si="3"/>
        <v>39000</v>
      </c>
      <c r="B27" s="115">
        <f>'Ex 3- JLess Wet Ballast Noshunt'!B27</f>
        <v>6000</v>
      </c>
      <c r="C27" s="9">
        <f t="shared" si="0"/>
        <v>2.7755267503619444E-3</v>
      </c>
      <c r="D27" s="9">
        <f t="shared" si="1"/>
        <v>2.263241979675347E-2</v>
      </c>
      <c r="E27" s="50">
        <f t="shared" si="4"/>
        <v>1.1102107001447778E-2</v>
      </c>
      <c r="F27">
        <v>0.25</v>
      </c>
      <c r="G27" t="s">
        <v>120</v>
      </c>
      <c r="H27" s="97">
        <f t="shared" si="2"/>
        <v>1.5088279864502315E-3</v>
      </c>
      <c r="I27" s="101">
        <f t="shared" si="5"/>
        <v>7.4014046676318531E-4</v>
      </c>
      <c r="J27" s="118"/>
      <c r="K27" s="102"/>
      <c r="L27" s="103"/>
    </row>
    <row r="28" spans="1:17" ht="15.75" thickBot="1" x14ac:dyDescent="0.25">
      <c r="A28" s="51">
        <f t="shared" si="3"/>
        <v>45000</v>
      </c>
      <c r="B28" s="10"/>
      <c r="C28" s="128">
        <v>1.7673138033229316E-3</v>
      </c>
      <c r="D28" s="9">
        <f>C28/F28</f>
        <v>7.0692552132917263E-3</v>
      </c>
      <c r="F28">
        <v>0.25</v>
      </c>
      <c r="G28" t="s">
        <v>120</v>
      </c>
      <c r="H28" s="97">
        <f t="shared" si="2"/>
        <v>4.7128368088611514E-4</v>
      </c>
      <c r="I28" s="58"/>
      <c r="J28" s="118"/>
      <c r="K28" s="102"/>
      <c r="L28" s="103"/>
    </row>
    <row r="29" spans="1:17" ht="13.5" thickBot="1" x14ac:dyDescent="0.25">
      <c r="B29" s="96">
        <f>SUM(B18:B27)</f>
        <v>45000</v>
      </c>
      <c r="H29" s="105"/>
      <c r="I29" s="106">
        <f>SUM(I20:I28)</f>
        <v>0.14908648186856091</v>
      </c>
      <c r="J29" s="105"/>
      <c r="K29" s="107"/>
      <c r="L29" s="108"/>
    </row>
    <row r="30" spans="1:17" ht="13.5" thickTop="1" x14ac:dyDescent="0.2">
      <c r="D30" s="24">
        <f>15/D18*C28</f>
        <v>1.767313803322932E-3</v>
      </c>
      <c r="E30" s="24" t="s">
        <v>210</v>
      </c>
    </row>
    <row r="31" spans="1:17" x14ac:dyDescent="0.2">
      <c r="J31" s="41"/>
      <c r="Q31" s="41"/>
    </row>
    <row r="32" spans="1:17" x14ac:dyDescent="0.2">
      <c r="C32" s="12" t="s">
        <v>138</v>
      </c>
      <c r="J32" s="59"/>
    </row>
    <row r="33" spans="2:16" x14ac:dyDescent="0.2">
      <c r="C33" s="12" t="s">
        <v>139</v>
      </c>
      <c r="J33" s="51"/>
      <c r="K33" s="45"/>
      <c r="L33" s="45"/>
      <c r="M33" s="45"/>
      <c r="N33" s="45"/>
    </row>
    <row r="34" spans="2:16" x14ac:dyDescent="0.2">
      <c r="J34" s="51"/>
      <c r="K34" s="45"/>
      <c r="L34" s="45"/>
      <c r="M34" s="45"/>
      <c r="N34" s="45"/>
    </row>
    <row r="35" spans="2:16" x14ac:dyDescent="0.2">
      <c r="J35" s="51"/>
      <c r="K35" s="45"/>
      <c r="L35" s="45"/>
      <c r="M35" s="45"/>
      <c r="N35" s="45"/>
    </row>
    <row r="36" spans="2:16" x14ac:dyDescent="0.2">
      <c r="D36" s="116" t="s">
        <v>211</v>
      </c>
      <c r="E36" s="116" t="s">
        <v>9</v>
      </c>
      <c r="F36" s="116" t="s">
        <v>135</v>
      </c>
      <c r="G36" s="116" t="s">
        <v>9</v>
      </c>
      <c r="H36" s="116" t="s">
        <v>135</v>
      </c>
      <c r="K36" s="51"/>
      <c r="L36" s="45"/>
      <c r="M36" s="45"/>
      <c r="N36" s="45"/>
      <c r="O36" s="45"/>
    </row>
    <row r="37" spans="2:16" x14ac:dyDescent="0.2">
      <c r="C37" t="s">
        <v>208</v>
      </c>
      <c r="D37" s="116" t="s">
        <v>212</v>
      </c>
      <c r="E37" s="116" t="s">
        <v>216</v>
      </c>
      <c r="F37" s="116" t="s">
        <v>217</v>
      </c>
      <c r="G37" s="116" t="s">
        <v>218</v>
      </c>
      <c r="H37" s="116" t="s">
        <v>219</v>
      </c>
      <c r="K37" s="51"/>
      <c r="L37" s="45"/>
      <c r="M37" s="45"/>
      <c r="N37" s="45"/>
      <c r="O37" s="45"/>
    </row>
    <row r="38" spans="2:16" x14ac:dyDescent="0.2">
      <c r="B38" s="51"/>
      <c r="C38" s="3">
        <v>5</v>
      </c>
      <c r="D38" s="126">
        <v>1.7673138033229316E-3</v>
      </c>
      <c r="E38" s="50">
        <v>3.0388804899862096</v>
      </c>
      <c r="F38" s="50">
        <v>1.239272190356064</v>
      </c>
      <c r="G38" s="50">
        <v>3.043537087162731</v>
      </c>
      <c r="H38" s="50">
        <v>1.2411711763153901</v>
      </c>
      <c r="K38" s="51"/>
      <c r="L38" s="45"/>
      <c r="M38" s="45"/>
      <c r="N38" s="45"/>
      <c r="O38" s="45"/>
    </row>
    <row r="39" spans="2:16" x14ac:dyDescent="0.2">
      <c r="B39" s="51"/>
      <c r="C39" s="3">
        <v>250</v>
      </c>
      <c r="D39" s="126">
        <v>1.7679524995600233E-3</v>
      </c>
      <c r="E39" s="50">
        <v>3.039978722530015</v>
      </c>
      <c r="F39" s="50">
        <v>1.2397200556322954</v>
      </c>
      <c r="G39" s="50">
        <v>3.265549519587799</v>
      </c>
      <c r="H39" s="50">
        <v>1.3317090682543193</v>
      </c>
      <c r="K39" s="51"/>
      <c r="L39" s="45"/>
      <c r="M39" s="45"/>
      <c r="N39" s="45"/>
      <c r="O39" s="45"/>
    </row>
    <row r="40" spans="2:16" x14ac:dyDescent="0.2">
      <c r="B40" s="51"/>
      <c r="C40" s="3">
        <v>500</v>
      </c>
      <c r="D40" s="126">
        <v>1.7698731120513627E-3</v>
      </c>
      <c r="E40" s="50">
        <v>3.043281198761334</v>
      </c>
      <c r="F40" s="50">
        <v>1.2410668236168449</v>
      </c>
      <c r="G40" s="50">
        <v>3.480135165025851</v>
      </c>
      <c r="H40" s="50">
        <v>1.4192182755815845</v>
      </c>
      <c r="K40" s="51"/>
      <c r="L40" s="45"/>
      <c r="M40" s="45"/>
      <c r="N40" s="45"/>
      <c r="O40" s="45"/>
    </row>
    <row r="41" spans="2:16" x14ac:dyDescent="0.2">
      <c r="B41" s="51"/>
      <c r="C41" s="3">
        <v>750</v>
      </c>
      <c r="D41" s="126">
        <v>1.7730867106831984E-3</v>
      </c>
      <c r="E41" s="50">
        <v>3.0488069532518889</v>
      </c>
      <c r="F41" s="50">
        <v>1.2433202567128305</v>
      </c>
      <c r="G41" s="50">
        <v>3.6833950962221396</v>
      </c>
      <c r="H41" s="50">
        <v>1.5021087943023095</v>
      </c>
      <c r="K41" s="51"/>
      <c r="L41" s="45"/>
      <c r="M41" s="45"/>
      <c r="N41" s="45"/>
      <c r="O41" s="45"/>
    </row>
    <row r="42" spans="2:16" x14ac:dyDescent="0.2">
      <c r="B42" s="51"/>
      <c r="C42" s="3">
        <v>1000</v>
      </c>
      <c r="D42" s="126">
        <v>1.7776123494526331E-3</v>
      </c>
      <c r="E42" s="50">
        <v>3.0565887491815653</v>
      </c>
      <c r="F42" s="50">
        <v>1.246493715925344</v>
      </c>
      <c r="G42" s="50">
        <v>3.8760257534609885</v>
      </c>
      <c r="H42" s="50">
        <v>1.5806646365977726</v>
      </c>
      <c r="K42" s="51"/>
      <c r="L42" s="45"/>
      <c r="M42" s="45"/>
      <c r="N42" s="45"/>
      <c r="O42" s="45"/>
    </row>
    <row r="43" spans="2:16" x14ac:dyDescent="0.2">
      <c r="B43" s="51"/>
      <c r="C43" s="3">
        <v>1250</v>
      </c>
      <c r="D43" s="126">
        <v>1.7834770836512581E-3</v>
      </c>
      <c r="E43" s="50">
        <v>3.0666731078855189</v>
      </c>
      <c r="F43" s="50">
        <v>1.2506061729109235</v>
      </c>
      <c r="G43" s="50">
        <v>4.0586677695370978</v>
      </c>
      <c r="H43" s="50">
        <v>1.6551470560478099</v>
      </c>
      <c r="K43" s="51"/>
      <c r="L43" s="133"/>
      <c r="M43" s="133"/>
      <c r="N43" s="133"/>
      <c r="O43" s="133"/>
    </row>
    <row r="44" spans="2:16" x14ac:dyDescent="0.2">
      <c r="B44" s="51"/>
      <c r="C44" s="3">
        <v>1500</v>
      </c>
      <c r="D44" s="126">
        <v>1.79071636177898E-3</v>
      </c>
      <c r="E44" s="50">
        <v>3.0791209827465402</v>
      </c>
      <c r="F44" s="50">
        <v>1.2556824847945691</v>
      </c>
      <c r="G44" s="50">
        <v>4.2319111341701614</v>
      </c>
      <c r="H44" s="50">
        <v>1.7257966537075209</v>
      </c>
    </row>
    <row r="45" spans="2:16" x14ac:dyDescent="0.2">
      <c r="B45" s="51"/>
      <c r="C45" s="3">
        <v>1750</v>
      </c>
      <c r="D45" s="126">
        <v>1.7993745474824206E-3</v>
      </c>
      <c r="E45" s="50">
        <v>3.0940086566635263</v>
      </c>
      <c r="F45" s="50">
        <v>1.2617537601623261</v>
      </c>
      <c r="G45" s="50">
        <v>4.396299749443517</v>
      </c>
      <c r="H45" s="50">
        <v>1.7928352358402244</v>
      </c>
    </row>
    <row r="46" spans="2:16" x14ac:dyDescent="0.2">
      <c r="B46" s="51"/>
      <c r="C46" s="3">
        <v>2000</v>
      </c>
      <c r="D46" s="126">
        <v>1.8095055861367343E-3</v>
      </c>
      <c r="E46" s="50">
        <v>3.1114288882330441</v>
      </c>
      <c r="F46" s="50">
        <v>1.268857826480434</v>
      </c>
      <c r="G46" s="50">
        <v>4.5523354504608848</v>
      </c>
      <c r="H46" s="50">
        <v>1.8564674535634083</v>
      </c>
      <c r="K46" s="41"/>
    </row>
    <row r="47" spans="2:16" x14ac:dyDescent="0.2">
      <c r="B47" s="51"/>
      <c r="C47" s="3">
        <v>2250</v>
      </c>
      <c r="D47" s="126">
        <v>1.8211738352268659E-3</v>
      </c>
      <c r="E47" s="50">
        <v>3.1314923395825618</v>
      </c>
      <c r="F47" s="50">
        <v>1.2770398123735782</v>
      </c>
      <c r="G47" s="50">
        <v>4.7004815536579203</v>
      </c>
      <c r="H47" s="50">
        <v>1.9168822498697082</v>
      </c>
      <c r="K47" s="59"/>
      <c r="P47" s="24"/>
    </row>
    <row r="48" spans="2:16" x14ac:dyDescent="0.2">
      <c r="B48" s="51"/>
      <c r="C48" s="3">
        <v>2500</v>
      </c>
      <c r="D48" s="126">
        <v>1.834455083124735E-3</v>
      </c>
      <c r="E48" s="50">
        <v>3.1543293281488358</v>
      </c>
      <c r="F48" s="50">
        <v>1.2863528620097591</v>
      </c>
      <c r="G48" s="50">
        <v>4.8411659850943254</v>
      </c>
      <c r="H48" s="50">
        <v>1.9742541353616521</v>
      </c>
      <c r="K48" s="51"/>
      <c r="L48" s="45"/>
      <c r="M48" s="45"/>
      <c r="N48" s="45"/>
      <c r="O48" s="45"/>
      <c r="P48" s="56"/>
    </row>
    <row r="49" spans="2:16" x14ac:dyDescent="0.2">
      <c r="B49" s="51"/>
      <c r="C49" s="3">
        <v>2750</v>
      </c>
      <c r="D49" s="126">
        <v>1.8494377875009995E-3</v>
      </c>
      <c r="E49" s="50">
        <v>3.1800919561160113</v>
      </c>
      <c r="F49" s="50">
        <v>1.2968590034968679</v>
      </c>
      <c r="G49" s="50">
        <v>4.9747840322313408</v>
      </c>
      <c r="H49" s="50">
        <v>2.0287443104416667</v>
      </c>
      <c r="K49" s="51"/>
      <c r="L49" s="45"/>
      <c r="M49" s="45"/>
      <c r="N49" s="45"/>
      <c r="O49" s="45"/>
      <c r="P49" s="56"/>
    </row>
    <row r="50" spans="2:16" x14ac:dyDescent="0.2">
      <c r="B50" s="51"/>
      <c r="C50" s="3">
        <v>2995</v>
      </c>
      <c r="D50" s="126">
        <v>1.8658704184003352E-3</v>
      </c>
      <c r="E50" s="50">
        <v>3.2083477199454129</v>
      </c>
      <c r="F50" s="50">
        <v>1.3083818595112566</v>
      </c>
      <c r="G50" s="50">
        <v>5.0992258695950436</v>
      </c>
      <c r="H50" s="50">
        <v>2.0794923766686306</v>
      </c>
      <c r="K50" s="51"/>
      <c r="L50" s="45"/>
      <c r="M50" s="45"/>
      <c r="N50" s="45"/>
      <c r="O50" s="45"/>
      <c r="P50" s="56"/>
    </row>
    <row r="51" spans="2:16" x14ac:dyDescent="0.2">
      <c r="B51" s="51"/>
      <c r="C51" s="3">
        <v>3005</v>
      </c>
      <c r="D51" s="126">
        <v>1.8658704015712085E-3</v>
      </c>
      <c r="E51" s="50">
        <v>8.6590313913548584</v>
      </c>
      <c r="F51" s="50">
        <v>1.3103869613226817</v>
      </c>
      <c r="G51" s="50">
        <v>5.1036276780352576</v>
      </c>
      <c r="H51" s="50">
        <v>2.0812874583788878</v>
      </c>
      <c r="K51" s="51"/>
      <c r="L51" s="45"/>
      <c r="M51" s="45"/>
      <c r="N51" s="45"/>
      <c r="O51" s="45"/>
      <c r="P51" s="56"/>
    </row>
    <row r="52" spans="2:16" x14ac:dyDescent="0.2">
      <c r="B52" s="51"/>
      <c r="C52" s="3">
        <v>3250</v>
      </c>
      <c r="D52" s="126">
        <v>1.8494369530553225E-3</v>
      </c>
      <c r="E52" s="50">
        <v>8.5381151427175261</v>
      </c>
      <c r="F52" s="50">
        <v>1.3936526889781511</v>
      </c>
      <c r="G52" s="50">
        <v>5.1949585632137296</v>
      </c>
      <c r="H52" s="50">
        <v>2.1185326960561341</v>
      </c>
      <c r="K52" s="51"/>
      <c r="L52" s="45"/>
      <c r="M52" s="45"/>
      <c r="N52" s="45"/>
      <c r="O52" s="45"/>
      <c r="P52" s="56"/>
    </row>
    <row r="53" spans="2:16" x14ac:dyDescent="0.2">
      <c r="B53" s="51"/>
      <c r="C53" s="3">
        <v>3500</v>
      </c>
      <c r="D53" s="126">
        <v>1.8344534249376346E-3</v>
      </c>
      <c r="E53" s="50">
        <v>8.4225286384542652</v>
      </c>
      <c r="F53" s="50">
        <v>1.4732482312902317</v>
      </c>
      <c r="G53" s="50">
        <v>5.2822637671711359</v>
      </c>
      <c r="H53" s="50">
        <v>2.1541362387733631</v>
      </c>
      <c r="K53" s="51"/>
      <c r="L53" s="45"/>
      <c r="M53" s="45"/>
      <c r="N53" s="45"/>
      <c r="O53" s="45"/>
      <c r="P53" s="56"/>
    </row>
    <row r="54" spans="2:16" x14ac:dyDescent="0.2">
      <c r="B54" s="51"/>
      <c r="C54" s="3">
        <v>3750</v>
      </c>
      <c r="D54" s="126">
        <v>1.8211713585790323E-3</v>
      </c>
      <c r="E54" s="50">
        <v>8.3141770151631604</v>
      </c>
      <c r="F54" s="50">
        <v>1.5478616670993819</v>
      </c>
      <c r="G54" s="50">
        <v>5.3641042954477065</v>
      </c>
      <c r="H54" s="50">
        <v>2.1875112566693988</v>
      </c>
      <c r="K54" s="51"/>
      <c r="L54" s="45"/>
      <c r="M54" s="45"/>
      <c r="N54" s="45"/>
      <c r="O54" s="45"/>
      <c r="P54" s="56"/>
    </row>
    <row r="55" spans="2:16" x14ac:dyDescent="0.2">
      <c r="B55" s="51"/>
      <c r="C55" s="3">
        <v>4000</v>
      </c>
      <c r="D55" s="126">
        <v>1.8095022911878607E-3</v>
      </c>
      <c r="E55" s="50">
        <v>8.2124821054834278</v>
      </c>
      <c r="F55" s="50">
        <v>1.6178911358330434</v>
      </c>
      <c r="G55" s="50">
        <v>5.440916851442986</v>
      </c>
      <c r="H55" s="50">
        <v>2.2188358397942682</v>
      </c>
      <c r="K55" s="51"/>
      <c r="L55" s="45"/>
      <c r="M55" s="45"/>
      <c r="N55" s="45"/>
      <c r="O55" s="45"/>
      <c r="P55" s="56"/>
    </row>
    <row r="56" spans="2:16" x14ac:dyDescent="0.2">
      <c r="B56" s="51"/>
      <c r="C56" s="3">
        <v>4250</v>
      </c>
      <c r="D56" s="126">
        <v>1.7993704294859932E-3</v>
      </c>
      <c r="E56" s="50">
        <v>8.1169249071065934</v>
      </c>
      <c r="F56" s="50">
        <v>1.683694034494156</v>
      </c>
      <c r="G56" s="50">
        <v>5.5130934498016231</v>
      </c>
      <c r="H56" s="50">
        <v>2.2482698538777783</v>
      </c>
      <c r="K56" s="51"/>
      <c r="L56" s="45"/>
      <c r="M56" s="45"/>
      <c r="N56" s="45"/>
      <c r="O56" s="45"/>
      <c r="P56" s="56"/>
    </row>
    <row r="57" spans="2:16" x14ac:dyDescent="0.2">
      <c r="B57" s="51"/>
      <c r="C57" s="3">
        <v>4500</v>
      </c>
      <c r="D57" s="126">
        <v>1.7907114112171939E-3</v>
      </c>
      <c r="E57" s="50">
        <v>8.0270382253245476</v>
      </c>
      <c r="F57" s="50">
        <v>1.7455920841728696</v>
      </c>
      <c r="G57" s="50">
        <v>5.580986973669801</v>
      </c>
      <c r="H57" s="50">
        <v>2.2759572066092741</v>
      </c>
      <c r="K57" s="51"/>
      <c r="L57" s="45"/>
      <c r="M57" s="45"/>
      <c r="N57" s="45"/>
      <c r="O57" s="45"/>
      <c r="P57" s="56"/>
    </row>
    <row r="58" spans="2:16" x14ac:dyDescent="0.2">
      <c r="B58" s="51"/>
      <c r="C58" s="3">
        <v>4750</v>
      </c>
      <c r="D58" s="126">
        <v>1.7834712862969107E-3</v>
      </c>
      <c r="E58" s="50">
        <v>7.9424003914220789</v>
      </c>
      <c r="F58" s="50">
        <v>1.8038756557068227</v>
      </c>
      <c r="G58" s="50">
        <v>5.6449159193409919</v>
      </c>
      <c r="H58" s="50">
        <v>2.3020277825302937</v>
      </c>
      <c r="K58" s="51"/>
      <c r="L58" s="45"/>
      <c r="M58" s="45"/>
      <c r="N58" s="45"/>
      <c r="O58" s="45"/>
      <c r="P58" s="56"/>
    </row>
    <row r="59" spans="2:16" x14ac:dyDescent="0.2">
      <c r="B59" s="51"/>
      <c r="C59" s="3">
        <v>5000</v>
      </c>
      <c r="D59" s="126">
        <v>1.7776056863625358E-3</v>
      </c>
      <c r="E59" s="50">
        <v>7.8626298781847961</v>
      </c>
      <c r="F59" s="50">
        <v>1.8588074775670411</v>
      </c>
      <c r="G59" s="50">
        <v>5.7051684632894277</v>
      </c>
      <c r="H59" s="50">
        <v>2.3265991015932035</v>
      </c>
      <c r="K59" s="51"/>
      <c r="L59" s="45"/>
      <c r="M59" s="45"/>
    </row>
    <row r="60" spans="2:16" x14ac:dyDescent="0.2">
      <c r="B60" s="51"/>
      <c r="C60" s="3">
        <v>5250</v>
      </c>
      <c r="D60" s="126">
        <v>1.7730791581256316E-3</v>
      </c>
      <c r="E60" s="50">
        <v>7.7873806670089056</v>
      </c>
      <c r="F60" s="50">
        <v>1.9106258261733799</v>
      </c>
      <c r="G60" s="50">
        <v>5.7620059615010062</v>
      </c>
      <c r="H60" s="50">
        <v>2.3497777462076028</v>
      </c>
    </row>
    <row r="61" spans="2:16" x14ac:dyDescent="0.2">
      <c r="B61" s="51"/>
      <c r="C61" s="3">
        <v>5500</v>
      </c>
      <c r="D61" s="126">
        <v>1.7698646413682353E-3</v>
      </c>
      <c r="E61" s="50">
        <v>7.7163382475409028</v>
      </c>
      <c r="F61" s="50">
        <v>1.9595472806352243</v>
      </c>
      <c r="G61" s="50">
        <v>5.8156659710394552</v>
      </c>
      <c r="H61" s="50">
        <v>2.3716605934516362</v>
      </c>
    </row>
    <row r="62" spans="2:16" x14ac:dyDescent="0.2">
      <c r="B62" s="51"/>
      <c r="C62" s="3">
        <v>5750</v>
      </c>
      <c r="D62" s="126">
        <v>1.7679430769626902E-3</v>
      </c>
      <c r="E62" s="50">
        <v>7.6492161519461046</v>
      </c>
      <c r="F62" s="50">
        <v>2.0057691093343921</v>
      </c>
      <c r="G62" s="50">
        <v>5.866364867794795</v>
      </c>
      <c r="H62" s="50">
        <v>2.3923358826042249</v>
      </c>
    </row>
    <row r="63" spans="2:16" x14ac:dyDescent="0.2">
      <c r="B63" s="51"/>
      <c r="C63" s="3">
        <v>6000</v>
      </c>
      <c r="D63" s="126">
        <v>1.7673031341631736E-3</v>
      </c>
      <c r="E63" s="50">
        <v>7.5857529429503074</v>
      </c>
      <c r="F63" s="50">
        <v>2.0494713440293713</v>
      </c>
      <c r="G63" s="50">
        <v>5.9143001214862609</v>
      </c>
      <c r="H63" s="50">
        <v>2.4118841429037823</v>
      </c>
    </row>
    <row r="64" spans="2:16" x14ac:dyDescent="0.2">
      <c r="B64" s="51"/>
      <c r="C64" s="3">
        <v>6250</v>
      </c>
      <c r="D64" s="126">
        <v>1.7679410498064869E-3</v>
      </c>
      <c r="E64" s="50">
        <v>7.5257095885966105</v>
      </c>
      <c r="F64" s="50">
        <v>2.0908185876585619</v>
      </c>
      <c r="G64" s="50">
        <v>5.959652278570255</v>
      </c>
      <c r="H64" s="50">
        <v>2.4303790021889884</v>
      </c>
    </row>
    <row r="65" spans="2:8" x14ac:dyDescent="0.2">
      <c r="B65" s="51"/>
      <c r="C65" s="3">
        <v>6500</v>
      </c>
      <c r="D65" s="126">
        <v>1.7698605751270498E-3</v>
      </c>
      <c r="E65" s="50">
        <v>7.4688671678870318</v>
      </c>
      <c r="F65" s="50">
        <v>2.1299615942885182</v>
      </c>
      <c r="G65" s="50">
        <v>6.00258669522308</v>
      </c>
      <c r="H65" s="50">
        <v>2.4478878936186899</v>
      </c>
    </row>
    <row r="66" spans="2:8" x14ac:dyDescent="0.2">
      <c r="B66" s="51"/>
      <c r="C66" s="3">
        <v>6750</v>
      </c>
      <c r="D66" s="126">
        <v>1.7730730287731416E-3</v>
      </c>
      <c r="E66" s="50">
        <v>7.4150248606628573</v>
      </c>
      <c r="F66" s="50">
        <v>2.1670386533289192</v>
      </c>
      <c r="G66" s="50">
        <v>6.043255055631648</v>
      </c>
      <c r="H66" s="50">
        <v>2.4644726748392061</v>
      </c>
    </row>
    <row r="67" spans="2:8" x14ac:dyDescent="0.2">
      <c r="B67" s="51"/>
      <c r="C67" s="3">
        <v>7000</v>
      </c>
      <c r="D67" s="126">
        <v>1.7775974574328597E-3</v>
      </c>
      <c r="E67" s="50">
        <v>7.3639981826289267</v>
      </c>
      <c r="F67" s="50">
        <v>2.202176804935652</v>
      </c>
      <c r="G67" s="50">
        <v>6.0817967051210617</v>
      </c>
      <c r="H67" s="50">
        <v>2.480190171641095</v>
      </c>
    </row>
    <row r="68" spans="2:8" x14ac:dyDescent="0.2">
      <c r="B68" s="51"/>
      <c r="C68" s="3">
        <v>7250</v>
      </c>
      <c r="D68" s="126">
        <v>1.783460908360167E-3</v>
      </c>
      <c r="E68" s="50">
        <v>7.3156174326706855</v>
      </c>
      <c r="F68" s="50">
        <v>2.2354929092242708</v>
      </c>
      <c r="G68" s="50">
        <v>6.1183398229326054</v>
      </c>
      <c r="H68" s="50">
        <v>2.4950926562244744</v>
      </c>
    </row>
    <row r="69" spans="2:8" x14ac:dyDescent="0.2">
      <c r="B69" s="51"/>
      <c r="C69" s="3">
        <v>7500</v>
      </c>
      <c r="D69" s="126">
        <v>1.7906988211583849E-3</v>
      </c>
      <c r="E69" s="50">
        <v>7.2697263248035924</v>
      </c>
      <c r="F69" s="50">
        <v>2.2670945883412794</v>
      </c>
      <c r="G69" s="50">
        <v>6.1530024555444873</v>
      </c>
      <c r="H69" s="50">
        <v>2.5092282685929059</v>
      </c>
    </row>
    <row r="70" spans="2:8" x14ac:dyDescent="0.2">
      <c r="B70" s="51"/>
      <c r="C70" s="3">
        <v>7750</v>
      </c>
      <c r="D70" s="126">
        <v>1.7993555495672462E-3</v>
      </c>
      <c r="E70" s="50">
        <v>7.2261807814387584</v>
      </c>
      <c r="F70" s="50">
        <v>2.2970810574493368</v>
      </c>
      <c r="G70" s="50">
        <v>6.1858934281466569</v>
      </c>
      <c r="H70" s="50">
        <v>2.5226413882578442</v>
      </c>
    </row>
    <row r="71" spans="2:8" x14ac:dyDescent="0.2">
      <c r="B71" s="51"/>
      <c r="C71" s="3">
        <v>8000</v>
      </c>
      <c r="D71" s="126">
        <v>1.8094850278674668E-3</v>
      </c>
      <c r="E71" s="50">
        <v>7.1848478683105252</v>
      </c>
      <c r="F71" s="50">
        <v>2.3255438581608008</v>
      </c>
      <c r="G71" s="50">
        <v>6.2171131491150788</v>
      </c>
      <c r="H71" s="50">
        <v>2.5353729623076737</v>
      </c>
    </row>
    <row r="72" spans="2:8" x14ac:dyDescent="0.2">
      <c r="B72" s="51"/>
      <c r="C72" s="3">
        <v>8250</v>
      </c>
      <c r="D72" s="126">
        <v>1.8211516010528685E-3</v>
      </c>
      <c r="E72" s="50">
        <v>7.1456048545260868</v>
      </c>
      <c r="F72" s="50">
        <v>2.3525675058093061</v>
      </c>
      <c r="G72" s="50">
        <v>6.2467543199783337</v>
      </c>
      <c r="H72" s="50">
        <v>2.5474607949359949</v>
      </c>
    </row>
    <row r="73" spans="2:8" x14ac:dyDescent="0.2">
      <c r="B73" s="51"/>
      <c r="C73" s="3">
        <v>8500</v>
      </c>
      <c r="D73" s="126">
        <v>1.8344310433590766E-3</v>
      </c>
      <c r="E73" s="50">
        <v>7.1083383838757417</v>
      </c>
      <c r="F73" s="50">
        <v>2.3782300601047117</v>
      </c>
      <c r="G73" s="50">
        <v>6.2749025613464751</v>
      </c>
      <c r="H73" s="50">
        <v>2.558939802698859</v>
      </c>
    </row>
    <row r="74" spans="2:8" x14ac:dyDescent="0.2">
      <c r="C74" s="3">
        <v>8750</v>
      </c>
      <c r="D74" s="126">
        <v>1.849411796378061E-3</v>
      </c>
      <c r="E74" s="50">
        <v>7.072943745878808</v>
      </c>
      <c r="F74" s="50">
        <v>2.4026036271077316</v>
      </c>
      <c r="G74" s="50">
        <v>6.3016369635071463</v>
      </c>
      <c r="H74" s="50">
        <v>2.5698422390508937</v>
      </c>
    </row>
    <row r="75" spans="2:8" x14ac:dyDescent="0.2">
      <c r="D75" s="126"/>
      <c r="E75" s="50"/>
      <c r="F75" s="50"/>
      <c r="G75" s="50"/>
      <c r="H75" s="50"/>
    </row>
    <row r="76" spans="2:8" x14ac:dyDescent="0.2">
      <c r="C76" s="125" t="s">
        <v>209</v>
      </c>
      <c r="D76" s="126">
        <v>3.8578468987438617E-3</v>
      </c>
      <c r="E76" s="50">
        <v>6.6335337006278152</v>
      </c>
      <c r="F76" s="50">
        <v>2.7051915552751256</v>
      </c>
      <c r="G76" s="50">
        <v>6.6335337006278152</v>
      </c>
      <c r="H76" s="50">
        <v>2.7051915552724721</v>
      </c>
    </row>
    <row r="77" spans="2:8" x14ac:dyDescent="0.2">
      <c r="D77" s="50"/>
      <c r="E77" s="50"/>
      <c r="F77" s="50"/>
      <c r="G77" s="50"/>
    </row>
    <row r="78" spans="2:8" x14ac:dyDescent="0.2">
      <c r="D78" s="50"/>
      <c r="E78" s="50"/>
      <c r="F78" s="50"/>
      <c r="G78" s="50"/>
    </row>
    <row r="79" spans="2:8" x14ac:dyDescent="0.2">
      <c r="D79" s="50"/>
      <c r="E79" s="50"/>
      <c r="F79" s="50"/>
      <c r="G79" s="50"/>
    </row>
  </sheetData>
  <sheetProtection selectLockedCells="1" selectUnlockedCells="1"/>
  <mergeCells count="2">
    <mergeCell ref="L43:O43"/>
    <mergeCell ref="J17:L17"/>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N69"/>
  <sheetViews>
    <sheetView topLeftCell="E16" zoomScaleNormal="100" workbookViewId="0">
      <selection activeCell="H31" sqref="H31"/>
    </sheetView>
  </sheetViews>
  <sheetFormatPr defaultColWidth="11.5703125" defaultRowHeight="12.75" x14ac:dyDescent="0.2"/>
  <cols>
    <col min="2" max="2" width="17" customWidth="1"/>
    <col min="4" max="4" width="12.28515625" customWidth="1"/>
    <col min="5" max="5" width="13.85546875" style="59" customWidth="1"/>
    <col min="6" max="6" width="13.140625" style="59" customWidth="1"/>
    <col min="7" max="7" width="14.140625" customWidth="1"/>
    <col min="8" max="8" width="14.42578125" customWidth="1"/>
    <col min="13" max="13" width="10.42578125" bestFit="1" customWidth="1"/>
    <col min="14" max="14" width="7.7109375" customWidth="1"/>
    <col min="15" max="15" width="13.85546875" customWidth="1"/>
    <col min="16" max="16" width="17.42578125" customWidth="1"/>
    <col min="17" max="17" width="13.7109375" bestFit="1" customWidth="1"/>
    <col min="18" max="18" width="15.28515625" customWidth="1"/>
    <col min="19" max="19" width="12.42578125" bestFit="1" customWidth="1"/>
    <col min="20" max="20" width="10.28515625" bestFit="1" customWidth="1"/>
    <col min="21" max="21" width="12.140625" customWidth="1"/>
    <col min="22" max="22" width="8.7109375" bestFit="1" customWidth="1"/>
    <col min="23" max="23" width="12.7109375" bestFit="1" customWidth="1"/>
    <col min="24" max="24" width="12.42578125" bestFit="1" customWidth="1"/>
    <col min="25" max="25" width="10.28515625" bestFit="1" customWidth="1"/>
    <col min="26" max="26" width="9.85546875" bestFit="1" customWidth="1"/>
    <col min="27" max="27" width="8.7109375" bestFit="1" customWidth="1"/>
    <col min="28" max="28" width="12.7109375" bestFit="1" customWidth="1"/>
    <col min="29" max="29" width="12.42578125" bestFit="1" customWidth="1"/>
    <col min="30" max="30" width="10.28515625" bestFit="1" customWidth="1"/>
    <col min="31" max="31" width="11" bestFit="1" customWidth="1"/>
    <col min="32" max="32" width="8.7109375" bestFit="1" customWidth="1"/>
    <col min="33" max="33" width="12.7109375" bestFit="1" customWidth="1"/>
    <col min="34" max="34" width="12.42578125" bestFit="1" customWidth="1"/>
    <col min="35" max="35" width="10.28515625" bestFit="1" customWidth="1"/>
    <col min="36" max="36" width="9.85546875" bestFit="1" customWidth="1"/>
    <col min="37" max="37" width="8.7109375" bestFit="1" customWidth="1"/>
    <col min="38" max="38" width="12.7109375" bestFit="1" customWidth="1"/>
    <col min="39" max="39" width="12.42578125" bestFit="1" customWidth="1"/>
    <col min="40" max="40" width="10.28515625" bestFit="1" customWidth="1"/>
    <col min="41" max="41" width="11" bestFit="1" customWidth="1"/>
    <col min="42" max="42" width="8.7109375" bestFit="1" customWidth="1"/>
    <col min="43" max="43" width="12.7109375" bestFit="1" customWidth="1"/>
    <col min="44" max="44" width="12.42578125" bestFit="1" customWidth="1"/>
    <col min="45" max="45" width="10.28515625" bestFit="1" customWidth="1"/>
    <col min="46" max="46" width="9.85546875" bestFit="1" customWidth="1"/>
    <col min="47" max="47" width="8.7109375" bestFit="1" customWidth="1"/>
    <col min="48" max="48" width="12.7109375" bestFit="1" customWidth="1"/>
    <col min="49" max="49" width="12.42578125" bestFit="1" customWidth="1"/>
    <col min="50" max="50" width="10.28515625" bestFit="1" customWidth="1"/>
    <col min="51" max="51" width="11" bestFit="1" customWidth="1"/>
    <col min="52" max="52" width="8.7109375" bestFit="1" customWidth="1"/>
    <col min="53" max="53" width="12.7109375" bestFit="1" customWidth="1"/>
    <col min="54" max="54" width="12.42578125" bestFit="1" customWidth="1"/>
    <col min="55" max="55" width="10.28515625" bestFit="1" customWidth="1"/>
    <col min="56" max="56" width="9.85546875" bestFit="1" customWidth="1"/>
    <col min="57" max="57" width="8.7109375" bestFit="1" customWidth="1"/>
    <col min="58" max="58" width="12.7109375" bestFit="1" customWidth="1"/>
    <col min="59" max="59" width="12.42578125" bestFit="1" customWidth="1"/>
    <col min="60" max="60" width="10.28515625" bestFit="1" customWidth="1"/>
    <col min="61" max="61" width="11" bestFit="1" customWidth="1"/>
    <col min="62" max="62" width="8.7109375" bestFit="1" customWidth="1"/>
    <col min="63" max="63" width="12.7109375" bestFit="1" customWidth="1"/>
    <col min="64" max="64" width="12.42578125" bestFit="1" customWidth="1"/>
    <col min="65" max="65" width="10.28515625" bestFit="1" customWidth="1"/>
    <col min="66" max="66" width="9.85546875" bestFit="1" customWidth="1"/>
    <col min="67" max="67" width="8.7109375" bestFit="1" customWidth="1"/>
    <col min="68" max="68" width="12.7109375" bestFit="1" customWidth="1"/>
    <col min="69" max="69" width="12.42578125" bestFit="1" customWidth="1"/>
    <col min="70" max="70" width="10.28515625" bestFit="1" customWidth="1"/>
    <col min="71" max="71" width="11" bestFit="1" customWidth="1"/>
    <col min="72" max="72" width="8.7109375" bestFit="1" customWidth="1"/>
    <col min="73" max="73" width="12.7109375" bestFit="1" customWidth="1"/>
    <col min="74" max="74" width="12.42578125" bestFit="1" customWidth="1"/>
    <col min="75" max="75" width="10.28515625" bestFit="1" customWidth="1"/>
    <col min="76" max="76" width="9.85546875" bestFit="1" customWidth="1"/>
    <col min="77" max="77" width="8.7109375" bestFit="1" customWidth="1"/>
    <col min="78" max="78" width="12.7109375" bestFit="1" customWidth="1"/>
    <col min="79" max="79" width="12.42578125" bestFit="1" customWidth="1"/>
    <col min="80" max="80" width="10.28515625" bestFit="1" customWidth="1"/>
    <col min="81" max="81" width="11" bestFit="1" customWidth="1"/>
    <col min="82" max="82" width="11.140625" bestFit="1" customWidth="1"/>
    <col min="83" max="83" width="10.85546875" bestFit="1" customWidth="1"/>
    <col min="84" max="84" width="9.5703125" bestFit="1" customWidth="1"/>
    <col min="86" max="86" width="16.42578125" customWidth="1"/>
  </cols>
  <sheetData>
    <row r="2" spans="14:92" ht="15" x14ac:dyDescent="0.2">
      <c r="N2" s="46" t="s">
        <v>0</v>
      </c>
      <c r="U2" s="4" t="s">
        <v>121</v>
      </c>
    </row>
    <row r="3" spans="14:92" ht="15" x14ac:dyDescent="0.2">
      <c r="N3" s="47">
        <v>1</v>
      </c>
      <c r="O3" s="2" t="s">
        <v>153</v>
      </c>
      <c r="P3" s="3"/>
      <c r="Q3" s="3"/>
      <c r="R3" s="3"/>
      <c r="S3" s="3"/>
      <c r="U3" s="4" t="s">
        <v>122</v>
      </c>
    </row>
    <row r="4" spans="14:92" ht="15" x14ac:dyDescent="0.2">
      <c r="N4" s="1">
        <v>1.84E-2</v>
      </c>
      <c r="O4" s="1" t="s">
        <v>1</v>
      </c>
      <c r="P4" s="2"/>
      <c r="Q4" s="2"/>
      <c r="R4" s="2"/>
      <c r="S4" s="2"/>
      <c r="U4" s="4" t="s">
        <v>123</v>
      </c>
    </row>
    <row r="5" spans="14:92" ht="18" x14ac:dyDescent="0.2">
      <c r="N5" s="1">
        <v>3</v>
      </c>
      <c r="O5" s="1" t="s">
        <v>154</v>
      </c>
      <c r="P5" s="2"/>
      <c r="Q5" s="2"/>
      <c r="R5" s="2"/>
      <c r="S5" s="2"/>
      <c r="U5" s="4" t="s">
        <v>125</v>
      </c>
    </row>
    <row r="6" spans="14:92" ht="18" x14ac:dyDescent="0.2">
      <c r="N6" s="1">
        <v>15</v>
      </c>
      <c r="O6" s="1" t="s">
        <v>155</v>
      </c>
      <c r="P6" s="2"/>
      <c r="Q6" s="2"/>
      <c r="R6" s="2"/>
      <c r="S6" s="2"/>
      <c r="U6" s="4" t="s">
        <v>126</v>
      </c>
    </row>
    <row r="7" spans="14:92" ht="15" x14ac:dyDescent="0.2">
      <c r="N7" s="60">
        <v>2000</v>
      </c>
      <c r="O7" s="1" t="s">
        <v>156</v>
      </c>
      <c r="P7" s="2"/>
      <c r="Q7" s="2"/>
      <c r="R7" s="2"/>
      <c r="S7" s="2"/>
    </row>
    <row r="8" spans="14:92" ht="15" x14ac:dyDescent="0.2">
      <c r="N8" s="4"/>
      <c r="O8" s="4"/>
      <c r="U8" s="4" t="s">
        <v>127</v>
      </c>
    </row>
    <row r="9" spans="14:92" ht="15" x14ac:dyDescent="0.2">
      <c r="N9" s="46" t="s">
        <v>3</v>
      </c>
      <c r="U9" s="4" t="s">
        <v>128</v>
      </c>
    </row>
    <row r="10" spans="14:92" ht="15" x14ac:dyDescent="0.2">
      <c r="N10" s="4">
        <f>N3*N4</f>
        <v>1.84E-2</v>
      </c>
      <c r="O10" s="4" t="s">
        <v>129</v>
      </c>
    </row>
    <row r="11" spans="14:92" ht="18" x14ac:dyDescent="0.2">
      <c r="N11" s="5">
        <f>SQRT(N10/N5)</f>
        <v>7.8315600829804877E-2</v>
      </c>
      <c r="O11" s="4" t="s">
        <v>130</v>
      </c>
    </row>
    <row r="12" spans="14:92" ht="18" x14ac:dyDescent="0.2">
      <c r="N12" s="5">
        <f>SQRT(N10*N5)</f>
        <v>0.2349468024894146</v>
      </c>
      <c r="O12" s="4" t="s">
        <v>132</v>
      </c>
    </row>
    <row r="13" spans="14:92" ht="18" x14ac:dyDescent="0.2">
      <c r="N13" s="5">
        <f>SQRT(N10/N6)</f>
        <v>3.5023801430836526E-2</v>
      </c>
      <c r="O13" s="4" t="s">
        <v>157</v>
      </c>
    </row>
    <row r="14" spans="14:92" ht="18" x14ac:dyDescent="0.2">
      <c r="N14" s="5">
        <f>SQRT(N10*N6)</f>
        <v>0.52535702146254792</v>
      </c>
      <c r="O14" s="4" t="s">
        <v>158</v>
      </c>
    </row>
    <row r="15" spans="14:92" ht="15.75" thickBot="1" x14ac:dyDescent="0.25">
      <c r="N15" s="5"/>
      <c r="O15" s="4"/>
    </row>
    <row r="16" spans="14:92" ht="25.5" x14ac:dyDescent="0.2">
      <c r="N16" s="61" t="s">
        <v>8</v>
      </c>
      <c r="O16" s="62"/>
      <c r="P16" s="63"/>
      <c r="Q16" s="63"/>
      <c r="R16" s="63"/>
      <c r="S16" s="63"/>
      <c r="T16" s="63"/>
      <c r="U16" s="63" t="s">
        <v>159</v>
      </c>
      <c r="V16" s="64" t="s">
        <v>8</v>
      </c>
      <c r="W16" s="63"/>
      <c r="X16" s="63"/>
      <c r="Y16" s="63"/>
      <c r="Z16" s="63" t="s">
        <v>160</v>
      </c>
      <c r="AA16" s="63"/>
      <c r="AB16" s="63"/>
      <c r="AC16" s="63"/>
      <c r="AD16" s="63"/>
      <c r="AE16" s="63" t="s">
        <v>159</v>
      </c>
      <c r="AF16" s="64" t="s">
        <v>8</v>
      </c>
      <c r="AG16" s="62"/>
      <c r="AH16" s="63"/>
      <c r="AI16" s="63"/>
      <c r="AJ16" s="63" t="s">
        <v>160</v>
      </c>
      <c r="AK16" s="63"/>
      <c r="AL16" s="63"/>
      <c r="AM16" s="63"/>
      <c r="AN16" s="63"/>
      <c r="AO16" s="63" t="s">
        <v>159</v>
      </c>
      <c r="AP16" s="64" t="s">
        <v>8</v>
      </c>
      <c r="AQ16" s="63"/>
      <c r="AR16" s="63"/>
      <c r="AS16" s="63"/>
      <c r="AT16" s="63" t="s">
        <v>160</v>
      </c>
      <c r="AU16" s="63"/>
      <c r="AV16" s="63"/>
      <c r="AW16" s="63"/>
      <c r="AX16" s="63"/>
      <c r="AY16" s="63" t="s">
        <v>159</v>
      </c>
      <c r="AZ16" s="64" t="s">
        <v>8</v>
      </c>
      <c r="BA16" s="63"/>
      <c r="BB16" s="63"/>
      <c r="BC16" s="63"/>
      <c r="BD16" s="63" t="s">
        <v>160</v>
      </c>
      <c r="BE16" s="63"/>
      <c r="BF16" s="63"/>
      <c r="BG16" s="63"/>
      <c r="BH16" s="63"/>
      <c r="BI16" s="63" t="s">
        <v>159</v>
      </c>
      <c r="BJ16" s="64" t="s">
        <v>8</v>
      </c>
      <c r="BK16" s="63"/>
      <c r="BL16" s="63"/>
      <c r="BM16" s="63"/>
      <c r="BN16" s="63" t="s">
        <v>160</v>
      </c>
      <c r="BO16" s="63"/>
      <c r="BP16" s="63"/>
      <c r="BQ16" s="63"/>
      <c r="BR16" s="63"/>
      <c r="BS16" s="63" t="s">
        <v>159</v>
      </c>
      <c r="BT16" s="64" t="s">
        <v>8</v>
      </c>
      <c r="BU16" s="63"/>
      <c r="BV16" s="63"/>
      <c r="BW16" s="63"/>
      <c r="BX16" s="63" t="s">
        <v>160</v>
      </c>
      <c r="BY16" s="63"/>
      <c r="BZ16" s="63"/>
      <c r="CA16" s="63"/>
      <c r="CB16" s="63"/>
      <c r="CC16" s="63" t="s">
        <v>159</v>
      </c>
      <c r="CD16" s="64"/>
      <c r="CE16" s="63"/>
      <c r="CF16" s="65" t="s">
        <v>160</v>
      </c>
      <c r="CN16" s="59"/>
    </row>
    <row r="17" spans="2:86" ht="15.75" thickBot="1" x14ac:dyDescent="0.25">
      <c r="N17" s="66">
        <v>0.8</v>
      </c>
      <c r="O17" s="67"/>
      <c r="P17" s="68"/>
      <c r="Q17" s="68"/>
      <c r="R17" s="68"/>
      <c r="S17" s="68"/>
      <c r="T17" s="68"/>
      <c r="U17" s="69">
        <v>0.01</v>
      </c>
      <c r="V17" s="70">
        <v>0.5</v>
      </c>
      <c r="W17" s="68"/>
      <c r="X17" s="68"/>
      <c r="Y17" s="68"/>
      <c r="Z17" s="69">
        <v>0.25</v>
      </c>
      <c r="AA17" s="68"/>
      <c r="AB17" s="68"/>
      <c r="AC17" s="68"/>
      <c r="AD17" s="68"/>
      <c r="AE17" s="69">
        <v>9999999999</v>
      </c>
      <c r="AF17" s="70">
        <v>0.5</v>
      </c>
      <c r="AG17" s="68"/>
      <c r="AH17" s="68"/>
      <c r="AI17" s="68"/>
      <c r="AJ17" s="68">
        <f>$Z$17</f>
        <v>0.25</v>
      </c>
      <c r="AK17" s="68"/>
      <c r="AL17" s="68"/>
      <c r="AM17" s="68"/>
      <c r="AN17" s="68"/>
      <c r="AO17" s="69">
        <v>9999999999</v>
      </c>
      <c r="AP17" s="70">
        <v>0.5</v>
      </c>
      <c r="AQ17" s="68"/>
      <c r="AR17" s="68"/>
      <c r="AS17" s="68"/>
      <c r="AT17" s="68">
        <f>$Z$17</f>
        <v>0.25</v>
      </c>
      <c r="AU17" s="68"/>
      <c r="AV17" s="68"/>
      <c r="AW17" s="68"/>
      <c r="AX17" s="68"/>
      <c r="AY17" s="69">
        <v>9999999999</v>
      </c>
      <c r="AZ17" s="70">
        <v>0.5</v>
      </c>
      <c r="BA17" s="68"/>
      <c r="BB17" s="68"/>
      <c r="BC17" s="68"/>
      <c r="BD17" s="68">
        <f>$Z$17</f>
        <v>0.25</v>
      </c>
      <c r="BE17" s="68"/>
      <c r="BF17" s="68"/>
      <c r="BG17" s="68"/>
      <c r="BH17" s="68"/>
      <c r="BI17" s="69">
        <v>9999999999</v>
      </c>
      <c r="BJ17" s="70">
        <v>0.5</v>
      </c>
      <c r="BK17" s="68"/>
      <c r="BL17" s="68"/>
      <c r="BM17" s="68"/>
      <c r="BN17" s="68">
        <f>$Z$17</f>
        <v>0.25</v>
      </c>
      <c r="BO17" s="68"/>
      <c r="BP17" s="68"/>
      <c r="BQ17" s="68"/>
      <c r="BR17" s="68"/>
      <c r="BS17" s="69">
        <v>9999999999</v>
      </c>
      <c r="BT17" s="70">
        <v>0.5</v>
      </c>
      <c r="BU17" s="68"/>
      <c r="BV17" s="68"/>
      <c r="BW17" s="68"/>
      <c r="BX17" s="68">
        <f>$Z$17</f>
        <v>0.25</v>
      </c>
      <c r="BY17" s="68"/>
      <c r="BZ17" s="68"/>
      <c r="CA17" s="68"/>
      <c r="CB17" s="68"/>
      <c r="CC17" s="69">
        <v>9999999999</v>
      </c>
      <c r="CD17" s="71"/>
      <c r="CE17" s="68"/>
      <c r="CF17" s="72">
        <f>$Z$17</f>
        <v>0.25</v>
      </c>
    </row>
    <row r="18" spans="2:86" ht="23.25" x14ac:dyDescent="0.35">
      <c r="N18" s="139" t="s">
        <v>161</v>
      </c>
      <c r="O18" s="140"/>
      <c r="P18" s="140"/>
      <c r="Q18" s="137" t="s">
        <v>162</v>
      </c>
      <c r="R18" s="138"/>
      <c r="S18" s="138"/>
      <c r="T18" s="138"/>
      <c r="U18" s="138"/>
      <c r="V18" s="137" t="s">
        <v>163</v>
      </c>
      <c r="W18" s="138"/>
      <c r="X18" s="138"/>
      <c r="Y18" s="138"/>
      <c r="Z18" s="138"/>
      <c r="AA18" s="137" t="s">
        <v>164</v>
      </c>
      <c r="AB18" s="138"/>
      <c r="AC18" s="138"/>
      <c r="AD18" s="138"/>
      <c r="AE18" s="138"/>
      <c r="AF18" s="137" t="s">
        <v>165</v>
      </c>
      <c r="AG18" s="138"/>
      <c r="AH18" s="138"/>
      <c r="AI18" s="138"/>
      <c r="AJ18" s="138"/>
      <c r="AK18" s="137" t="s">
        <v>166</v>
      </c>
      <c r="AL18" s="138"/>
      <c r="AM18" s="138"/>
      <c r="AN18" s="138"/>
      <c r="AO18" s="138"/>
      <c r="AP18" s="137" t="s">
        <v>167</v>
      </c>
      <c r="AQ18" s="138"/>
      <c r="AR18" s="138"/>
      <c r="AS18" s="138"/>
      <c r="AT18" s="138"/>
      <c r="AU18" s="137" t="s">
        <v>168</v>
      </c>
      <c r="AV18" s="138"/>
      <c r="AW18" s="138"/>
      <c r="AX18" s="138"/>
      <c r="AY18" s="138"/>
      <c r="AZ18" s="137" t="s">
        <v>169</v>
      </c>
      <c r="BA18" s="138"/>
      <c r="BB18" s="138"/>
      <c r="BC18" s="138"/>
      <c r="BD18" s="138"/>
      <c r="BE18" s="137" t="s">
        <v>170</v>
      </c>
      <c r="BF18" s="138"/>
      <c r="BG18" s="138"/>
      <c r="BH18" s="138"/>
      <c r="BI18" s="138"/>
      <c r="BJ18" s="137" t="s">
        <v>171</v>
      </c>
      <c r="BK18" s="138"/>
      <c r="BL18" s="138"/>
      <c r="BM18" s="138"/>
      <c r="BN18" s="138"/>
      <c r="BO18" s="137" t="s">
        <v>172</v>
      </c>
      <c r="BP18" s="138"/>
      <c r="BQ18" s="138"/>
      <c r="BR18" s="138"/>
      <c r="BS18" s="138"/>
      <c r="BT18" s="137" t="s">
        <v>173</v>
      </c>
      <c r="BU18" s="138"/>
      <c r="BV18" s="138"/>
      <c r="BW18" s="138"/>
      <c r="BX18" s="138"/>
      <c r="BY18" s="137" t="s">
        <v>174</v>
      </c>
      <c r="BZ18" s="138"/>
      <c r="CA18" s="138"/>
      <c r="CB18" s="138"/>
      <c r="CC18" s="138"/>
      <c r="CD18" s="137" t="s">
        <v>175</v>
      </c>
      <c r="CE18" s="138"/>
      <c r="CF18" s="138"/>
      <c r="CH18" s="73" t="s">
        <v>176</v>
      </c>
    </row>
    <row r="19" spans="2:86" ht="59.25" customHeight="1" thickBot="1" x14ac:dyDescent="0.25">
      <c r="B19" s="74" t="s">
        <v>177</v>
      </c>
      <c r="C19" s="75" t="s">
        <v>178</v>
      </c>
      <c r="D19" s="76" t="s">
        <v>179</v>
      </c>
      <c r="E19" s="76" t="s">
        <v>180</v>
      </c>
      <c r="F19" s="77" t="s">
        <v>181</v>
      </c>
      <c r="G19" s="49" t="s">
        <v>182</v>
      </c>
      <c r="H19" s="49" t="s">
        <v>183</v>
      </c>
      <c r="I19" s="49" t="s">
        <v>184</v>
      </c>
      <c r="J19" s="49" t="s">
        <v>185</v>
      </c>
      <c r="K19" s="78" t="s">
        <v>186</v>
      </c>
      <c r="L19" s="78" t="s">
        <v>187</v>
      </c>
      <c r="M19" s="78" t="s">
        <v>188</v>
      </c>
      <c r="N19" s="49" t="s">
        <v>8</v>
      </c>
      <c r="O19" s="49" t="s">
        <v>134</v>
      </c>
      <c r="P19" s="49" t="s">
        <v>9</v>
      </c>
      <c r="Q19" s="79" t="s">
        <v>189</v>
      </c>
      <c r="R19" s="49" t="s">
        <v>190</v>
      </c>
      <c r="S19" s="49" t="s">
        <v>191</v>
      </c>
      <c r="T19" s="49" t="s">
        <v>135</v>
      </c>
      <c r="U19" s="80" t="s">
        <v>159</v>
      </c>
      <c r="V19" s="78" t="s">
        <v>8</v>
      </c>
      <c r="W19" s="49" t="s">
        <v>192</v>
      </c>
      <c r="X19" s="49" t="s">
        <v>193</v>
      </c>
      <c r="Y19" s="49" t="s">
        <v>135</v>
      </c>
      <c r="Z19" s="80" t="s">
        <v>160</v>
      </c>
      <c r="AA19" s="49" t="s">
        <v>189</v>
      </c>
      <c r="AB19" s="49" t="s">
        <v>190</v>
      </c>
      <c r="AC19" s="49" t="s">
        <v>191</v>
      </c>
      <c r="AD19" s="49" t="s">
        <v>135</v>
      </c>
      <c r="AE19" s="80" t="s">
        <v>159</v>
      </c>
      <c r="AF19" s="49" t="s">
        <v>8</v>
      </c>
      <c r="AG19" s="49" t="s">
        <v>192</v>
      </c>
      <c r="AH19" s="49" t="s">
        <v>193</v>
      </c>
      <c r="AI19" s="49" t="s">
        <v>135</v>
      </c>
      <c r="AJ19" s="80" t="s">
        <v>160</v>
      </c>
      <c r="AK19" s="49" t="s">
        <v>189</v>
      </c>
      <c r="AL19" s="49" t="s">
        <v>190</v>
      </c>
      <c r="AM19" s="49" t="s">
        <v>191</v>
      </c>
      <c r="AN19" s="49" t="s">
        <v>135</v>
      </c>
      <c r="AO19" t="s">
        <v>159</v>
      </c>
      <c r="AP19" s="49" t="s">
        <v>8</v>
      </c>
      <c r="AQ19" s="49" t="s">
        <v>192</v>
      </c>
      <c r="AR19" s="49" t="s">
        <v>193</v>
      </c>
      <c r="AS19" s="49" t="s">
        <v>135</v>
      </c>
      <c r="AT19" s="80" t="s">
        <v>160</v>
      </c>
      <c r="AU19" s="49" t="s">
        <v>189</v>
      </c>
      <c r="AV19" s="49" t="s">
        <v>190</v>
      </c>
      <c r="AW19" s="49" t="s">
        <v>191</v>
      </c>
      <c r="AX19" s="49" t="s">
        <v>135</v>
      </c>
      <c r="AY19" t="s">
        <v>159</v>
      </c>
      <c r="AZ19" s="49" t="s">
        <v>8</v>
      </c>
      <c r="BA19" s="49" t="s">
        <v>192</v>
      </c>
      <c r="BB19" s="49" t="s">
        <v>193</v>
      </c>
      <c r="BC19" s="49" t="s">
        <v>135</v>
      </c>
      <c r="BD19" s="80" t="s">
        <v>160</v>
      </c>
      <c r="BE19" s="49" t="s">
        <v>189</v>
      </c>
      <c r="BF19" s="49" t="s">
        <v>190</v>
      </c>
      <c r="BG19" s="49" t="s">
        <v>191</v>
      </c>
      <c r="BH19" s="49" t="s">
        <v>135</v>
      </c>
      <c r="BI19" t="s">
        <v>159</v>
      </c>
      <c r="BJ19" s="49" t="s">
        <v>8</v>
      </c>
      <c r="BK19" s="49" t="s">
        <v>192</v>
      </c>
      <c r="BL19" s="49" t="s">
        <v>193</v>
      </c>
      <c r="BM19" s="49" t="s">
        <v>135</v>
      </c>
      <c r="BN19" s="80" t="s">
        <v>160</v>
      </c>
      <c r="BO19" s="49" t="s">
        <v>189</v>
      </c>
      <c r="BP19" s="49" t="s">
        <v>190</v>
      </c>
      <c r="BQ19" s="49" t="s">
        <v>191</v>
      </c>
      <c r="BR19" s="49" t="s">
        <v>135</v>
      </c>
      <c r="BS19" t="s">
        <v>159</v>
      </c>
      <c r="BT19" s="49" t="s">
        <v>8</v>
      </c>
      <c r="BU19" s="49" t="s">
        <v>192</v>
      </c>
      <c r="BV19" s="49" t="s">
        <v>193</v>
      </c>
      <c r="BW19" s="49" t="s">
        <v>135</v>
      </c>
      <c r="BX19" s="80" t="s">
        <v>160</v>
      </c>
      <c r="BY19" s="49" t="s">
        <v>189</v>
      </c>
      <c r="BZ19" s="49" t="s">
        <v>190</v>
      </c>
      <c r="CA19" s="49" t="s">
        <v>191</v>
      </c>
      <c r="CB19" s="49" t="s">
        <v>135</v>
      </c>
      <c r="CC19" t="s">
        <v>159</v>
      </c>
      <c r="CD19" s="81" t="s">
        <v>194</v>
      </c>
      <c r="CE19" s="49" t="s">
        <v>195</v>
      </c>
      <c r="CF19" s="80" t="s">
        <v>196</v>
      </c>
      <c r="CH19" s="82" t="s">
        <v>197</v>
      </c>
    </row>
    <row r="20" spans="2:86" ht="15.75" thickBot="1" x14ac:dyDescent="0.25">
      <c r="B20" s="83">
        <f>'[1]3 Ohm Jointless NOSHUNT'!C20</f>
        <v>2.1839431060982211</v>
      </c>
      <c r="C20" s="84">
        <f>D20*'[1]3 Ohm Jointless NOSHUNT'!I20</f>
        <v>0.89727261878838083</v>
      </c>
      <c r="D20" s="50">
        <f t="shared" ref="D20:D69" si="0">O20/G20</f>
        <v>3.0813736045238351</v>
      </c>
      <c r="E20" s="50">
        <f t="shared" ref="E20:E69" si="1">R20 / $N$12 * SINH($N$11 *N20 / 1000) +( S20+T20) * COSH($N$11 * N20 / 1000)</f>
        <v>11.918626395476158</v>
      </c>
      <c r="F20" s="85">
        <f>Y20</f>
        <v>0.40105648681979028</v>
      </c>
      <c r="G20" s="86">
        <f>'[1]3 Ohm Jointless NOSHUNT'!D20</f>
        <v>9.0937899403603736E-2</v>
      </c>
      <c r="H20" s="86">
        <f t="shared" ref="H20:H69" si="2">O20/E20</f>
        <v>2.3510565192266318E-2</v>
      </c>
      <c r="I20" s="50">
        <f>Y20</f>
        <v>0.40105648681979028</v>
      </c>
      <c r="J20" s="51">
        <f>$N$7</f>
        <v>2000</v>
      </c>
      <c r="K20" s="87">
        <f>1-L20-M20</f>
        <v>0.88759408028992681</v>
      </c>
      <c r="L20" s="87">
        <f>Y20/E20</f>
        <v>3.3649556040452409E-2</v>
      </c>
      <c r="M20" s="87">
        <f>X20/E20</f>
        <v>7.8756363669620841E-2</v>
      </c>
      <c r="N20" s="88">
        <f>N$17*J20/2</f>
        <v>800</v>
      </c>
      <c r="O20" s="9">
        <f>R20 * COSH($N$11 *N20 / 1000) + (S20+T20) * $N$12 * SINH($N$11 * N20/ 1000)</f>
        <v>0.28021364287310835</v>
      </c>
      <c r="P20" s="11">
        <f>R20 / $N$12 * SINH($N$11 *N20 / 1000) +( S20+T20) * COSH($N$11 * N20 / 1000)+O20/G20</f>
        <v>14.999999999999993</v>
      </c>
      <c r="Q20" s="10">
        <f>$J20/2-N20</f>
        <v>200</v>
      </c>
      <c r="R20" s="9">
        <f t="shared" ref="R20:R69" si="3">W20 * COSH($N$11 *Q20 / 1000) + (X20+Y20) * $N$12 * SINH($N$11 * Q20/ 1000)</f>
        <v>0.10520680752917348</v>
      </c>
      <c r="S20" s="9">
        <f>W20 / $N$12 * SINH($N$11 *Q20 / 1000) +( X20+Y20) * COSH($N$11 * Q20 / 1000)</f>
        <v>1.3465730526175255</v>
      </c>
      <c r="T20" s="50">
        <f>R20/U20</f>
        <v>10.520680752917348</v>
      </c>
      <c r="U20">
        <f t="shared" ref="U20:U69" si="4">U$17</f>
        <v>0.01</v>
      </c>
      <c r="V20" s="89">
        <f>V$17*$J20</f>
        <v>1000</v>
      </c>
      <c r="W20" s="9">
        <f>AB20 * COSH($N$11 *V20 / 1000) + (AC20+AD20) * $N$12 * SINH($N$11 * V20/ 1000)</f>
        <v>0.10026412170494757</v>
      </c>
      <c r="X20" s="11">
        <f>AB20 / $N$12 * SINH($N$11 *V20 / 1000) +( AC20+AD20) * COSH($N$11 * V20 / 1000)</f>
        <v>0.93866767484446245</v>
      </c>
      <c r="Y20" s="90">
        <f>W20/Z20</f>
        <v>0.40105648681979028</v>
      </c>
      <c r="Z20">
        <f t="shared" ref="Z20:Z69" si="5">Z$17</f>
        <v>0.25</v>
      </c>
      <c r="AA20" s="10">
        <f>$J20-V20</f>
        <v>1000</v>
      </c>
      <c r="AB20" s="9">
        <f>AG20 * COSH($N$11 *AA20 / 1000) + (AH20+AI20) * $N$12 * SINH($N$11 * AA20/ 1000)</f>
        <v>8.3282609603483368E-2</v>
      </c>
      <c r="AC20" s="9">
        <f>AG20 / $N$12 * SINH($N$11 *AA20 / 1000) +( AH20+AI20) * COSH($N$11 * AA20 / 1000)</f>
        <v>0.90809217882989013</v>
      </c>
      <c r="AD20" s="50">
        <f>AB20/AE20</f>
        <v>8.3282609611811632E-12</v>
      </c>
      <c r="AE20">
        <f t="shared" ref="AE20:AE69" si="6">AE$17</f>
        <v>9999999999</v>
      </c>
      <c r="AF20" s="88">
        <f t="shared" ref="AF20:AF69" si="7">AF$17*$J20</f>
        <v>1000</v>
      </c>
      <c r="AG20" s="9">
        <f>AL20 * COSH($N$11 *AF20 / 1000) + (AM20+AN20) * $N$12 * SINH($N$11 * AF20/ 1000)</f>
        <v>6.6812158636680302E-2</v>
      </c>
      <c r="AH20" s="9">
        <f>AL20 / $N$12 * SINH($N$11 *AF20 / 1000) +( AM20+AN20) * COSH($N$11 * AF20 / 1000)</f>
        <v>0.61584052758997843</v>
      </c>
      <c r="AI20" s="50">
        <f>AG20/AJ20</f>
        <v>0.26724863454672121</v>
      </c>
      <c r="AJ20">
        <f t="shared" ref="AJ20:AJ69" si="8">AJ$17</f>
        <v>0.25</v>
      </c>
      <c r="AK20" s="10">
        <f>$J20-AF20</f>
        <v>1000</v>
      </c>
      <c r="AL20" s="9">
        <f>AQ20 * COSH($N$11 *AK20 / 1000) + (AR20+AS20) * $N$12 * SINH($N$11 * AK20/ 1000)</f>
        <v>5.5674101463348197E-2</v>
      </c>
      <c r="AM20" s="9">
        <f>AQ20 / $N$12 * SINH($N$11 *AK20 / 1000) +( AR20+AS20) * COSH($N$11 * AK20 / 1000)</f>
        <v>0.59543657852026233</v>
      </c>
      <c r="AN20" s="50">
        <f>AL20/AO20</f>
        <v>5.5674101468915604E-12</v>
      </c>
      <c r="AO20">
        <f t="shared" ref="AO20:AO69" si="9">AO$17</f>
        <v>9999999999</v>
      </c>
      <c r="AP20" s="88">
        <f t="shared" ref="AP20:AP69" si="10">AP$17*$J20</f>
        <v>1000</v>
      </c>
      <c r="AQ20" s="9">
        <f>AV20 * COSH($N$11 *AP20 / 1000) + (AW20+AX20) * $N$12 * SINH($N$11 * AP20/ 1000)</f>
        <v>4.4877686676110438E-2</v>
      </c>
      <c r="AR20" s="9">
        <f>AV20 / $N$12 * SINH($N$11 *AP20 / 1000) +( AW20+AX20) * COSH($N$11 * AP20 / 1000)</f>
        <v>0.39917576073167543</v>
      </c>
      <c r="AS20" s="50">
        <f>AQ20/AT20</f>
        <v>0.17951074670444175</v>
      </c>
      <c r="AT20">
        <f t="shared" ref="AT20:AT69" si="11">AT$17</f>
        <v>0.25</v>
      </c>
      <c r="AU20" s="10">
        <f>$J20-AP20</f>
        <v>1000</v>
      </c>
      <c r="AV20" s="9">
        <f>BA20 * COSH($N$11 *AU20 / 1000) + (BB20+BC20) * $N$12 * SINH($N$11 * AU20/ 1000)</f>
        <v>3.7663037585118957E-2</v>
      </c>
      <c r="AW20" s="9">
        <f>BA20 / $N$12 * SINH($N$11 *AU20 / 1000) +( BB20+BC20) * COSH($N$11 * AU20 / 1000)</f>
        <v>0.38542600028809576</v>
      </c>
      <c r="AX20" s="50">
        <f>AV20/AY20</f>
        <v>3.7663037588885258E-12</v>
      </c>
      <c r="AY20">
        <f t="shared" ref="AY20:AY69" si="12">AY$17</f>
        <v>9999999999</v>
      </c>
      <c r="AZ20" s="88">
        <f t="shared" ref="AZ20:AZ69" si="13">AZ$17*$J20</f>
        <v>1000</v>
      </c>
      <c r="BA20" s="9">
        <f>BF20 * COSH($N$11 *AZ20 / 1000) + (BG20+BH20) * $N$12 * SINH($N$11 * AZ20/ 1000)</f>
        <v>3.0679506548841148E-2</v>
      </c>
      <c r="BB20" s="9">
        <f>BF20 / $N$12 * SINH($N$11 *AZ20 / 1000) +( BG20+BH20) * COSH($N$11 * AZ20 / 1000)</f>
        <v>0.25132336827421026</v>
      </c>
      <c r="BC20" s="50">
        <f>BA20/BD20</f>
        <v>0.12271802619536459</v>
      </c>
      <c r="BD20">
        <f t="shared" ref="BD20:BD69" si="14">BD$17</f>
        <v>0.25</v>
      </c>
      <c r="BE20" s="10">
        <f>$J20-AZ20</f>
        <v>1000</v>
      </c>
      <c r="BF20" s="9">
        <f>BK20 * COSH($N$11 *BE20 / 1000) + (BL20+BM20) * $N$12 * SINH($N$11 * BE20/ 1000)</f>
        <v>2.6144559926628019E-2</v>
      </c>
      <c r="BG20" s="9">
        <f>BK20 / $N$12 * SINH($N$11 *BE20 / 1000) +( BL20+BM20) * COSH($N$11 * BE20 / 1000)</f>
        <v>0.24185752812726932</v>
      </c>
      <c r="BH20" s="50">
        <f>BF20/BI20</f>
        <v>2.6144559929242476E-12</v>
      </c>
      <c r="BI20">
        <f t="shared" ref="BI20:BI69" si="15">BI$17</f>
        <v>9999999999</v>
      </c>
      <c r="BJ20" s="88">
        <f t="shared" ref="BJ20:BJ69" si="16">BJ$17*$J20</f>
        <v>1000</v>
      </c>
      <c r="BK20" s="9">
        <f>BP20 * COSH($N$11 *BJ20 / 1000) + (BQ20+BR20) * $N$12 * SINH($N$11 * BJ20/ 1000)</f>
        <v>2.1770048580457915E-2</v>
      </c>
      <c r="BL20" s="9">
        <f>BP20 / $N$12 * SINH($N$11 *BJ20 / 1000) +( BQ20+BR20) * COSH($N$11 * BJ20 / 1000)</f>
        <v>0.14679564483388444</v>
      </c>
      <c r="BM20" s="50">
        <f>BK20/BN20</f>
        <v>8.7080194321831658E-2</v>
      </c>
      <c r="BN20">
        <f t="shared" ref="BN20:BN69" si="17">BN$17</f>
        <v>0.25</v>
      </c>
      <c r="BO20" s="10">
        <f>$J20-BJ20</f>
        <v>1000</v>
      </c>
      <c r="BP20" s="9">
        <f>BU20 * COSH($N$11 *BO20 / 1000) + (BV20+BW20) * $N$12 * SINH($N$11 * BO20/ 1000)</f>
        <v>1.9133042417517485E-2</v>
      </c>
      <c r="BQ20" s="9">
        <f>BU20 / $N$12 * SINH($N$11 *BO20 / 1000) +( BV20+BW20) * COSH($N$11 * BO20 / 1000)</f>
        <v>0.13998194520062179</v>
      </c>
      <c r="BR20" s="50">
        <f>BP20/BS20</f>
        <v>1.913304241943079E-12</v>
      </c>
      <c r="BS20">
        <f t="shared" ref="BS20:BS69" si="18">BS$17</f>
        <v>9999999999</v>
      </c>
      <c r="BT20" s="88">
        <f t="shared" ref="BT20:BT69" si="19">BT$17*$J20</f>
        <v>1000</v>
      </c>
      <c r="BU20" s="9">
        <f>BZ20 * COSH($N$11 *BT20 / 1000) + (CA20+CB20) * $N$12 * SINH($N$11 * BT20/ 1000)</f>
        <v>1.661344557224818E-2</v>
      </c>
      <c r="BV20" s="9">
        <f>BZ20 / $N$12 * SINH($N$11 *BT20 / 1000) +( CA20+CB20) * COSH($N$11 * BT20 / 1000)</f>
        <v>6.7573458118048657E-2</v>
      </c>
      <c r="BW20" s="50">
        <f>BU20/BX20</f>
        <v>6.6453782288992722E-2</v>
      </c>
      <c r="BX20">
        <f t="shared" ref="BX20:BX69" si="20">BX$17</f>
        <v>0.25</v>
      </c>
      <c r="BY20" s="10">
        <f>$J20-BT20</f>
        <v>1000</v>
      </c>
      <c r="BZ20" s="9">
        <f>CD20 * COSH($N$11 *BY20 / 1000) + (CE20) * $N$12 * SINH($N$11 * BY20/ 1000)</f>
        <v>1.5419796516502741E-2</v>
      </c>
      <c r="CA20" s="9">
        <f>CD20 / $N$12 * SINH($N$11 *BY20 / 1000) + CE20 * COSH($N$11 * BY20 / 1000)</f>
        <v>6.2237311520107641E-2</v>
      </c>
      <c r="CB20" s="50">
        <f>BZ20/CC20</f>
        <v>1.5419796518044721E-12</v>
      </c>
      <c r="CC20">
        <f t="shared" ref="CC20:CC69" si="21">CC$17</f>
        <v>9999999999</v>
      </c>
      <c r="CD20" s="11">
        <v>1.4320770560843708E-2</v>
      </c>
      <c r="CE20" s="9">
        <f>CD20/CF20</f>
        <v>5.7283082243374833E-2</v>
      </c>
      <c r="CF20">
        <f t="shared" ref="CF20:CF69" si="22">CF$17</f>
        <v>0.25</v>
      </c>
      <c r="CH20">
        <f>MIN(15/P20*CD20,4/O20*CD20)</f>
        <v>1.4320770560843715E-2</v>
      </c>
    </row>
    <row r="21" spans="2:86" ht="15.75" thickBot="1" x14ac:dyDescent="0.25">
      <c r="B21" s="83">
        <f>'[1]3 Ohm Jointless NOSHUNT'!C21</f>
        <v>2.5771172096903001</v>
      </c>
      <c r="C21" s="84">
        <f>D21*'[1]3 Ohm Jointless NOSHUNT'!I21</f>
        <v>1.2334683513818356</v>
      </c>
      <c r="D21" s="50">
        <f t="shared" si="0"/>
        <v>3.589674773261665</v>
      </c>
      <c r="E21" s="50">
        <f t="shared" si="1"/>
        <v>11.410325226738333</v>
      </c>
      <c r="F21" s="85">
        <f t="shared" ref="F21:F69" si="23">Y21</f>
        <v>0.378711069006399</v>
      </c>
      <c r="G21" s="86">
        <f>'[1]3 Ohm Jointless NOSHUNT'!D21</f>
        <v>0.12136279968754896</v>
      </c>
      <c r="H21" s="86">
        <f t="shared" si="2"/>
        <v>3.8180592734545174E-2</v>
      </c>
      <c r="I21" s="50">
        <f t="shared" ref="I21:I69" si="24">Y21</f>
        <v>0.378711069006399</v>
      </c>
      <c r="J21" s="51">
        <f>J20+$N$7</f>
        <v>4000</v>
      </c>
      <c r="K21" s="87">
        <f>1-L21-M21</f>
        <v>0.91006867221855403</v>
      </c>
      <c r="L21" s="87">
        <f t="shared" ref="L21:L69" si="25">Y21/E21</f>
        <v>3.3190208121232877E-2</v>
      </c>
      <c r="M21" s="87">
        <f t="shared" ref="M21:M69" si="26">X21/E21</f>
        <v>5.6741119660213134E-2</v>
      </c>
      <c r="N21" s="88">
        <f t="shared" ref="N21:N69" si="27">N$17*J21/2</f>
        <v>1600</v>
      </c>
      <c r="O21" s="9">
        <f>R21 * COSH($N$11 *N21 / 1000) + (S21+T21) * $N$12 * SINH($N$11 * N21/ 1000)</f>
        <v>0.43565298045080314</v>
      </c>
      <c r="P21" s="11">
        <f t="shared" ref="P21:P69" si="28">R21 / $N$12 * SINH($N$11 *N21 / 1000) +( S21+T21) * COSH($N$11 * N21 / 1000)+O21/G21</f>
        <v>14.999999999999998</v>
      </c>
      <c r="Q21" s="10">
        <f t="shared" ref="Q21:Q69" si="29">$J21/2-N21</f>
        <v>400</v>
      </c>
      <c r="R21" s="9">
        <f t="shared" si="3"/>
        <v>0.10227789391578335</v>
      </c>
      <c r="S21" s="9">
        <f>W21 / $N$12 * SINH($N$11 *Q21 / 1000) +( X21+Y21) * COSH($N$11 * Q21 / 1000)</f>
        <v>1.0392750018021426</v>
      </c>
      <c r="T21" s="50">
        <f>R21/U21</f>
        <v>10.227789391578334</v>
      </c>
      <c r="U21">
        <f t="shared" si="4"/>
        <v>0.01</v>
      </c>
      <c r="V21" s="89">
        <f t="shared" ref="V21:V69" si="30">V$17*$J21</f>
        <v>2000</v>
      </c>
      <c r="W21" s="9">
        <f>AB21 * COSH($N$11 *V21 / 1000) + (AC21+AD21) * $N$12 * SINH($N$11 * V21/ 1000)</f>
        <v>9.4677767251599751E-2</v>
      </c>
      <c r="X21" s="11">
        <f>AB21 / $N$12 * SINH($N$11 *V21 / 1000) +( AC21+AD21) * COSH($N$11 * V21 / 1000)</f>
        <v>0.64743462905230831</v>
      </c>
      <c r="Y21" s="90">
        <f>W21/Z21</f>
        <v>0.378711069006399</v>
      </c>
      <c r="Z21">
        <f t="shared" si="5"/>
        <v>0.25</v>
      </c>
      <c r="AA21" s="10">
        <f>$J21-V21</f>
        <v>2000</v>
      </c>
      <c r="AB21" s="9">
        <f>AG21 * COSH($N$11 *AA21 / 1000) + (AH21+AI21) * $N$12 * SINH($N$11 * AA21/ 1000)</f>
        <v>7.1918390054842962E-2</v>
      </c>
      <c r="AC21" s="9">
        <f>AG21 / $N$12 * SINH($N$11 *AA21 / 1000) +( AH21+AI21) * COSH($N$11 * AA21 / 1000)</f>
        <v>0.59201583096315802</v>
      </c>
      <c r="AD21" s="50">
        <f>AB21/AE21</f>
        <v>7.1918390062034798E-12</v>
      </c>
      <c r="AE21">
        <f t="shared" si="6"/>
        <v>9999999999</v>
      </c>
      <c r="AF21" s="88">
        <f t="shared" si="7"/>
        <v>2000</v>
      </c>
      <c r="AG21" s="9">
        <f>AL21 * COSH($N$11 *AF21 / 1000) + (AM21+AN21) * $N$12 * SINH($N$11 * AF21/ 1000)</f>
        <v>5.0927020858909301E-2</v>
      </c>
      <c r="AH21" s="9">
        <f>AL21 / $N$12 * SINH($N$11 *AF21 / 1000) +( AM21+AN21) * COSH($N$11 * AF21 / 1000)</f>
        <v>0.34744278921877847</v>
      </c>
      <c r="AI21" s="50">
        <f>AG21/AJ21</f>
        <v>0.2037080834356372</v>
      </c>
      <c r="AJ21">
        <f t="shared" si="8"/>
        <v>0.25</v>
      </c>
      <c r="AK21" s="10">
        <f>$J21-AF21</f>
        <v>2000</v>
      </c>
      <c r="AL21" s="9">
        <f>AQ21 * COSH($N$11 *AK21 / 1000) + (AR21+AS21) * $N$12 * SINH($N$11 * AK21/ 1000)</f>
        <v>3.8714764953725583E-2</v>
      </c>
      <c r="AM21" s="9">
        <f>AQ21 / $N$12 * SINH($N$11 *AK21 / 1000) +( AR21+AS21) * COSH($N$11 * AK21 / 1000)</f>
        <v>0.31762313365995581</v>
      </c>
      <c r="AN21" s="50">
        <f>AL21/AO21</f>
        <v>3.8714764957597062E-12</v>
      </c>
      <c r="AO21">
        <f t="shared" si="9"/>
        <v>9999999999</v>
      </c>
      <c r="AP21" s="88">
        <f t="shared" si="10"/>
        <v>2000</v>
      </c>
      <c r="AQ21" s="9">
        <f>AV21 * COSH($N$11 *AP21 / 1000) + (AW21+AX21) * $N$12 * SINH($N$11 * AP21/ 1000)</f>
        <v>2.7454254688787382E-2</v>
      </c>
      <c r="AR21" s="9">
        <f>AV21 / $N$12 * SINH($N$11 *AP21 / 1000) +( AW21+AX21) * COSH($N$11 * AP21 / 1000)</f>
        <v>0.18579475763139475</v>
      </c>
      <c r="AS21" s="50">
        <f>AQ21/AT21</f>
        <v>0.10981701875514953</v>
      </c>
      <c r="AT21">
        <f t="shared" si="11"/>
        <v>0.25</v>
      </c>
      <c r="AU21" s="10">
        <f>$J21-AP21</f>
        <v>2000</v>
      </c>
      <c r="AV21" s="9">
        <f>BA21 * COSH($N$11 *AU21 / 1000) + (BB21+BC21) * $N$12 * SINH($N$11 * AU21/ 1000)</f>
        <v>2.0926477816868815E-2</v>
      </c>
      <c r="AW21" s="9">
        <f>BA21 / $N$12 * SINH($N$11 *AU21 / 1000) +( BB21+BC21) * COSH($N$11 * AU21 / 1000)</f>
        <v>0.16970073667984936</v>
      </c>
      <c r="AX21" s="50">
        <f>AV21/AY21</f>
        <v>2.0926477818961461E-12</v>
      </c>
      <c r="AY21">
        <f t="shared" si="12"/>
        <v>9999999999</v>
      </c>
      <c r="AZ21" s="88">
        <f t="shared" si="13"/>
        <v>2000</v>
      </c>
      <c r="BA21" s="9">
        <f>BF21 * COSH($N$11 *AZ21 / 1000) + (BG21+BH21) * $N$12 * SINH($N$11 * AZ21/ 1000)</f>
        <v>1.4913147669648311E-2</v>
      </c>
      <c r="BB21" s="9">
        <f>BF21 / $N$12 * SINH($N$11 *AZ21 / 1000) +( BG21+BH21) * COSH($N$11 * AZ21 / 1000)</f>
        <v>9.8125968441561018E-2</v>
      </c>
      <c r="BC21" s="50">
        <f>BA21/BD21</f>
        <v>5.9652590678593242E-2</v>
      </c>
      <c r="BD21">
        <f t="shared" si="14"/>
        <v>0.25</v>
      </c>
      <c r="BE21" s="10">
        <f>$J21-AZ21</f>
        <v>2000</v>
      </c>
      <c r="BF21" s="9">
        <f>BK21 * COSH($N$11 *BE21 / 1000) + (BL21+BM21) * $N$12 * SINH($N$11 * BE21/ 1000)</f>
        <v>1.147063770207752E-2</v>
      </c>
      <c r="BG21" s="9">
        <f>BK21 / $N$12 * SINH($N$11 *BE21 / 1000) +( BL21+BM21) * COSH($N$11 * BE21 / 1000)</f>
        <v>8.9349309375800226E-2</v>
      </c>
      <c r="BH21" s="50">
        <f>BF21/BI21</f>
        <v>1.1470637703224583E-12</v>
      </c>
      <c r="BI21">
        <f t="shared" si="15"/>
        <v>9999999999</v>
      </c>
      <c r="BJ21" s="88">
        <f t="shared" si="16"/>
        <v>2000</v>
      </c>
      <c r="BK21" s="9">
        <f>BP21 * COSH($N$11 *BJ21 / 1000) + (BQ21+BR21) * $N$12 * SINH($N$11 * BJ21/ 1000)</f>
        <v>8.3101165167410295E-3</v>
      </c>
      <c r="BL21" s="9">
        <f>BP21 / $N$12 * SINH($N$11 *BJ21 / 1000) +( BQ21+BR21) * COSH($N$11 * BJ21 / 1000)</f>
        <v>4.9528705797350067E-2</v>
      </c>
      <c r="BM21" s="50">
        <f>BK21/BN21</f>
        <v>3.3240466066964118E-2</v>
      </c>
      <c r="BN21">
        <f t="shared" si="17"/>
        <v>0.25</v>
      </c>
      <c r="BO21" s="10">
        <f>$J21-BJ21</f>
        <v>2000</v>
      </c>
      <c r="BP21" s="9">
        <f>BU21 * COSH($N$11 *BO21 / 1000) + (BV21+BW21) * $N$12 * SINH($N$11 * BO21/ 1000)</f>
        <v>6.5821443619461266E-3</v>
      </c>
      <c r="BQ21" s="9">
        <f>BU21 / $N$12 * SINH($N$11 *BO21 / 1000) +( BV21+BW21) * COSH($N$11 * BO21 / 1000)</f>
        <v>4.457474280040432E-2</v>
      </c>
      <c r="BR21" s="50">
        <f>BP21/BS21</f>
        <v>6.5821443626043412E-13</v>
      </c>
      <c r="BS21">
        <f t="shared" si="18"/>
        <v>9999999999</v>
      </c>
      <c r="BT21" s="88">
        <f t="shared" si="19"/>
        <v>2000</v>
      </c>
      <c r="BU21" s="9">
        <f>BZ21 * COSH($N$11 *BT21 / 1000) + (CA21+CB21) * $N$12 * SINH($N$11 * BT21/ 1000)</f>
        <v>5.0159845598140036E-3</v>
      </c>
      <c r="BV21" s="9">
        <f>BZ21 / $N$12 * SINH($N$11 *BT21 / 1000) +( CA21+CB21) * COSH($N$11 * BT21 / 1000)</f>
        <v>2.0652646154401603E-2</v>
      </c>
      <c r="BW21" s="50">
        <f>BU21/BX21</f>
        <v>2.0063938239256014E-2</v>
      </c>
      <c r="BX21">
        <f t="shared" si="20"/>
        <v>0.25</v>
      </c>
      <c r="BY21" s="10">
        <f>$J21-BT21</f>
        <v>2000</v>
      </c>
      <c r="BZ21" s="9">
        <f>CD21 * COSH($N$11 *BY21 / 1000) + (CE21) * $N$12 * SINH($N$11 * BY21/ 1000)</f>
        <v>4.3145110474465771E-3</v>
      </c>
      <c r="CA21" s="9">
        <f>CD21 / $N$12 * SINH($N$11 *BY21 / 1000) + CE21 * COSH($N$11 * BY21 / 1000)</f>
        <v>1.7548823950483003E-2</v>
      </c>
      <c r="CB21" s="50">
        <f>BZ21/CC21</f>
        <v>4.3145110478780284E-13</v>
      </c>
      <c r="CC21">
        <f t="shared" si="21"/>
        <v>9999999999</v>
      </c>
      <c r="CD21" s="11">
        <v>3.7191034529300416E-3</v>
      </c>
      <c r="CE21" s="9">
        <f>CD21/CF21</f>
        <v>1.4876413811720167E-2</v>
      </c>
      <c r="CF21">
        <f t="shared" si="22"/>
        <v>0.25</v>
      </c>
      <c r="CH21">
        <f t="shared" ref="CH21:CH69" si="31">MIN(15/P21*CD21,4/O21*CD21)</f>
        <v>3.7191034529300425E-3</v>
      </c>
    </row>
    <row r="22" spans="2:86" ht="15.75" thickBot="1" x14ac:dyDescent="0.25">
      <c r="B22" s="83">
        <f>'[1]3 Ohm Jointless NOSHUNT'!C22</f>
        <v>2.7053105418654724</v>
      </c>
      <c r="C22" s="84">
        <f>D22*'[1]3 Ohm Jointless NOSHUNT'!I22</f>
        <v>1.4595763774789148</v>
      </c>
      <c r="D22" s="50">
        <f t="shared" si="0"/>
        <v>4.0464200548094462</v>
      </c>
      <c r="E22" s="50">
        <f t="shared" si="1"/>
        <v>10.953579945190549</v>
      </c>
      <c r="F22" s="85">
        <f t="shared" si="23"/>
        <v>0.35334887205922677</v>
      </c>
      <c r="G22" s="86">
        <f>'[1]3 Ohm Jointless NOSHUNT'!D22</f>
        <v>0.1419503759545305</v>
      </c>
      <c r="H22" s="86">
        <f t="shared" si="2"/>
        <v>5.2438641149677633E-2</v>
      </c>
      <c r="I22" s="50">
        <f t="shared" si="24"/>
        <v>0.35334887205922677</v>
      </c>
      <c r="J22" s="51">
        <f t="shared" ref="J22:J69" si="32">J21+$N$7</f>
        <v>6000</v>
      </c>
      <c r="K22" s="87">
        <f t="shared" ref="K22:K69" si="33">1-L22-M22</f>
        <v>0.9209005380119073</v>
      </c>
      <c r="L22" s="87">
        <f t="shared" si="25"/>
        <v>3.2258756847287511E-2</v>
      </c>
      <c r="M22" s="87">
        <f t="shared" si="26"/>
        <v>4.6840705140805128E-2</v>
      </c>
      <c r="N22" s="88">
        <f t="shared" si="27"/>
        <v>2400</v>
      </c>
      <c r="O22" s="9">
        <f t="shared" ref="O22:O69" si="34">R22 * COSH($N$11 *N22 / 1000) + (S22+T22) * $N$12 * SINH($N$11 * N22/ 1000)</f>
        <v>0.57439084805015284</v>
      </c>
      <c r="P22" s="11">
        <f t="shared" si="28"/>
        <v>14.999999999999996</v>
      </c>
      <c r="Q22" s="10">
        <f t="shared" si="29"/>
        <v>600</v>
      </c>
      <c r="R22" s="9">
        <f t="shared" si="3"/>
        <v>9.8003582645854057E-2</v>
      </c>
      <c r="S22" s="9">
        <f t="shared" ref="S22:S69" si="35">W22 / $N$12 * SINH($N$11 *Q22 / 1000) +( X22+Y22) * COSH($N$11 * Q22 / 1000)</f>
        <v>0.8850529326603489</v>
      </c>
      <c r="T22" s="50">
        <f t="shared" ref="T22:T69" si="36">R22/U22</f>
        <v>9.8003582645854053</v>
      </c>
      <c r="U22">
        <f t="shared" si="4"/>
        <v>0.01</v>
      </c>
      <c r="V22" s="89">
        <f t="shared" si="30"/>
        <v>3000</v>
      </c>
      <c r="W22" s="9">
        <f t="shared" ref="W22:W69" si="37">AB22 * COSH($N$11 *V22 / 1000) + (AC22+AD22) * $N$12 * SINH($N$11 * V22/ 1000)</f>
        <v>8.8337218014806693E-2</v>
      </c>
      <c r="X22" s="11">
        <f t="shared" ref="X22:X69" si="38">AB22 / $N$12 * SINH($N$11 *V22 / 1000) +( AC22+AD22) * COSH($N$11 * V22 / 1000)</f>
        <v>0.51307340844890692</v>
      </c>
      <c r="Y22" s="90">
        <f t="shared" ref="Y22:Y69" si="39">W22/Z22</f>
        <v>0.35334887205922677</v>
      </c>
      <c r="Z22">
        <f t="shared" si="5"/>
        <v>0.25</v>
      </c>
      <c r="AA22" s="10">
        <f t="shared" ref="AA22:AA69" si="40">$J22-V22</f>
        <v>3000</v>
      </c>
      <c r="AB22" s="9">
        <f t="shared" ref="AB22:AB69" si="41">AG22 * COSH($N$11 *AA22 / 1000) + (AH22+AI22) * $N$12 * SINH($N$11 * AA22/ 1000)</f>
        <v>6.2203629746305292E-2</v>
      </c>
      <c r="AC22" s="9">
        <f t="shared" ref="AC22:AC69" si="42">AG22 / $N$12 * SINH($N$11 *AA22 / 1000) +( AH22+AI22) * COSH($N$11 * AA22 / 1000)</f>
        <v>0.4381473278617985</v>
      </c>
      <c r="AD22" s="50">
        <f t="shared" ref="AD22:AD69" si="43">AB22/AE22</f>
        <v>6.2203629752525656E-12</v>
      </c>
      <c r="AE22">
        <f t="shared" si="6"/>
        <v>9999999999</v>
      </c>
      <c r="AF22" s="88">
        <f t="shared" si="7"/>
        <v>3000</v>
      </c>
      <c r="AG22" s="9">
        <f t="shared" ref="AG22:AG69" si="44">AL22 * COSH($N$11 *AF22 / 1000) + (AM22+AN22) * $N$12 * SINH($N$11 * AF22/ 1000)</f>
        <v>3.9519505676808411E-2</v>
      </c>
      <c r="AH22" s="9">
        <f t="shared" ref="AH22:AH69" si="45">AL22 / $N$12 * SINH($N$11 *AF22 / 1000) +( AM22+AN22) * COSH($N$11 * AF22 / 1000)</f>
        <v>0.22944041635125853</v>
      </c>
      <c r="AI22" s="50">
        <f t="shared" ref="AI22:AI69" si="46">AG22/AJ22</f>
        <v>0.15807802270723365</v>
      </c>
      <c r="AJ22">
        <f t="shared" si="8"/>
        <v>0.25</v>
      </c>
      <c r="AK22" s="10">
        <f t="shared" ref="AK22:AK69" si="47">$J22-AF22</f>
        <v>3000</v>
      </c>
      <c r="AL22" s="9">
        <f t="shared" ref="AL22:AL69" si="48">AQ22 * COSH($N$11 *AK22 / 1000) + (AR22+AS22) * $N$12 * SINH($N$11 * AK22/ 1000)</f>
        <v>2.7833318651928216E-2</v>
      </c>
      <c r="AM22" s="9">
        <f t="shared" ref="AM22:AM69" si="49">AQ22 / $N$12 * SINH($N$11 *AK22 / 1000) +( AR22+AS22) * COSH($N$11 * AK22 / 1000)</f>
        <v>0.19591806531845174</v>
      </c>
      <c r="AN22" s="50">
        <f t="shared" ref="AN22:AN69" si="50">AL22/AO22</f>
        <v>2.7833318654711547E-12</v>
      </c>
      <c r="AO22">
        <f t="shared" si="9"/>
        <v>9999999999</v>
      </c>
      <c r="AP22" s="88">
        <f t="shared" si="10"/>
        <v>3000</v>
      </c>
      <c r="AQ22" s="9">
        <f t="shared" ref="AQ22:AQ69" si="51">AV22 * COSH($N$11 *AP22 / 1000) + (AW22+AX22) * $N$12 * SINH($N$11 * AP22/ 1000)</f>
        <v>1.7690611269970527E-2</v>
      </c>
      <c r="AR22" s="9">
        <f t="shared" ref="AR22:AR69" si="52">AV22 / $N$12 * SINH($N$11 *AP22 / 1000) +( AW22+AX22) * COSH($N$11 * AP22 / 1000)</f>
        <v>0.10249778555505851</v>
      </c>
      <c r="AS22" s="50">
        <f t="shared" ref="AS22:AS69" si="53">AQ22/AT22</f>
        <v>7.0762445079882108E-2</v>
      </c>
      <c r="AT22">
        <f t="shared" si="11"/>
        <v>0.25</v>
      </c>
      <c r="AU22" s="10">
        <f t="shared" ref="AU22:AU69" si="54">$J22-AP22</f>
        <v>3000</v>
      </c>
      <c r="AV22" s="9">
        <f t="shared" ref="AV22:AV69" si="55">BA22 * COSH($N$11 *AU22 / 1000) + (BB22+BC22) * $N$12 * SINH($N$11 * AU22/ 1000)</f>
        <v>1.2471048185895537E-2</v>
      </c>
      <c r="AW22" s="9">
        <f t="shared" ref="AW22:AW69" si="56">BA22 / $N$12 * SINH($N$11 *AU22 / 1000) +( BB22+BC22) * COSH($N$11 * AU22 / 1000)</f>
        <v>8.7485946837254719E-2</v>
      </c>
      <c r="AX22" s="50">
        <f t="shared" ref="AX22:AX69" si="57">AV22/AY22</f>
        <v>1.2471048187142642E-12</v>
      </c>
      <c r="AY22">
        <f t="shared" si="12"/>
        <v>9999999999</v>
      </c>
      <c r="AZ22" s="88">
        <f t="shared" si="13"/>
        <v>3000</v>
      </c>
      <c r="BA22" s="9">
        <f t="shared" ref="BA22:BA69" si="58">BF22 * COSH($N$11 *AZ22 / 1000) + (BG22+BH22) * $N$12 * SINH($N$11 * AZ22/ 1000)</f>
        <v>7.9430594426870785E-3</v>
      </c>
      <c r="BB22" s="9">
        <f t="shared" ref="BB22:BB69" si="59">BF22 / $N$12 * SINH($N$11 *AZ22 / 1000) +( BG22+BH22) * COSH($N$11 * AZ22 / 1000)</f>
        <v>4.5553349961891212E-2</v>
      </c>
      <c r="BC22" s="50">
        <f t="shared" ref="BC22:BC69" si="60">BA22/BD22</f>
        <v>3.1772237770748314E-2</v>
      </c>
      <c r="BD22">
        <f t="shared" si="14"/>
        <v>0.25</v>
      </c>
      <c r="BE22" s="10">
        <f t="shared" ref="BE22:BE69" si="61">$J22-AZ22</f>
        <v>3000</v>
      </c>
      <c r="BF22" s="9">
        <f t="shared" ref="BF22:BF69" si="62">BK22 * COSH($N$11 *BE22 / 1000) + (BL22+BM22) * $N$12 * SINH($N$11 * BE22/ 1000)</f>
        <v>5.62555552706555E-3</v>
      </c>
      <c r="BG22" s="9">
        <f t="shared" ref="BG22:BG69" si="63">BK22 / $N$12 * SINH($N$11 *BE22 / 1000) +( BL22+BM22) * COSH($N$11 * BE22 / 1000)</f>
        <v>3.8800078980631071E-2</v>
      </c>
      <c r="BH22" s="50">
        <f t="shared" ref="BH22:BH69" si="64">BF22/BI22</f>
        <v>5.6255555276281054E-13</v>
      </c>
      <c r="BI22">
        <f t="shared" si="15"/>
        <v>9999999999</v>
      </c>
      <c r="BJ22" s="88">
        <f t="shared" si="16"/>
        <v>3000</v>
      </c>
      <c r="BK22" s="9">
        <f t="shared" ref="BK22:BK69" si="65">BP22 * COSH($N$11 *BJ22 / 1000) + (BQ22+BR22) * $N$12 * SINH($N$11 * BJ22/ 1000)</f>
        <v>3.6200133485527362E-3</v>
      </c>
      <c r="BL22" s="9">
        <f t="shared" ref="BL22:BL69" si="66">BP22 / $N$12 * SINH($N$11 *BJ22 / 1000) +( BQ22+BR22) * COSH($N$11 * BJ22 / 1000)</f>
        <v>1.9718389227297173E-2</v>
      </c>
      <c r="BM22" s="50">
        <f t="shared" ref="BM22:BM69" si="67">BK22/BN22</f>
        <v>1.4480053394210945E-2</v>
      </c>
      <c r="BN22">
        <f t="shared" si="17"/>
        <v>0.25</v>
      </c>
      <c r="BO22" s="10">
        <f t="shared" ref="BO22:BO69" si="68">$J22-BJ22</f>
        <v>3000</v>
      </c>
      <c r="BP22" s="9">
        <f t="shared" ref="BP22:BP69" si="69">BU22 * COSH($N$11 *BO22 / 1000) + (BV22+BW22) * $N$12 * SINH($N$11 * BO22/ 1000)</f>
        <v>2.6218896138242185E-3</v>
      </c>
      <c r="BQ22" s="9">
        <f t="shared" ref="BQ22:BQ69" si="70">BU22 / $N$12 * SINH($N$11 *BO22 / 1000) +( BV22+BW22) * COSH($N$11 * BO22 / 1000)</f>
        <v>1.6611715315650567E-2</v>
      </c>
      <c r="BR22" s="50">
        <f t="shared" ref="BR22:BR69" si="71">BP22/BS22</f>
        <v>2.6218896140864077E-13</v>
      </c>
      <c r="BS22">
        <f t="shared" si="18"/>
        <v>9999999999</v>
      </c>
      <c r="BT22" s="88">
        <f t="shared" si="19"/>
        <v>3000</v>
      </c>
      <c r="BU22" s="9">
        <f t="shared" ref="BU22:BU69" si="72">BZ22 * COSH($N$11 *BT22 / 1000) + (CA22+CB22) * $N$12 * SINH($N$11 * BT22/ 1000)</f>
        <v>1.769161162192756E-3</v>
      </c>
      <c r="BV22" s="9">
        <f t="shared" ref="BV22:BV69" si="73">BZ22 / $N$12 * SINH($N$11 *BT22 / 1000) +( CA22+CB22) * COSH($N$11 * BT22 / 1000)</f>
        <v>7.3495892565403082E-3</v>
      </c>
      <c r="BW22" s="50">
        <f t="shared" ref="BW22:BW69" si="74">BU22/BX22</f>
        <v>7.0766446487710239E-3</v>
      </c>
      <c r="BX22">
        <f t="shared" si="20"/>
        <v>0.25</v>
      </c>
      <c r="BY22" s="10">
        <f t="shared" ref="BY22:BY69" si="75">$J22-BT22</f>
        <v>3000</v>
      </c>
      <c r="BZ22" s="9">
        <f t="shared" ref="BZ22:BZ69" si="76">CD22 * COSH($N$11 *BY22 / 1000) + (CE22) * $N$12 * SINH($N$11 * BY22/ 1000)</f>
        <v>1.4087749792803834E-3</v>
      </c>
      <c r="CA22" s="9">
        <f t="shared" ref="CA22:CA69" si="77">CD22 / $N$12 * SINH($N$11 *BY22 / 1000) + CE22 * COSH($N$11 * BY22 / 1000)</f>
        <v>5.7678903158249629E-3</v>
      </c>
      <c r="CB22" s="50">
        <f t="shared" ref="CB22:CB69" si="78">BZ22/CC22</f>
        <v>1.4087749794212609E-13</v>
      </c>
      <c r="CC22">
        <f t="shared" si="21"/>
        <v>9999999999</v>
      </c>
      <c r="CD22" s="11">
        <v>1.1265115502217707E-3</v>
      </c>
      <c r="CE22" s="9">
        <f t="shared" ref="CE22:CE69" si="79">CD22/CF22</f>
        <v>4.5060462008870827E-3</v>
      </c>
      <c r="CF22">
        <f t="shared" si="22"/>
        <v>0.25</v>
      </c>
      <c r="CH22">
        <f t="shared" si="31"/>
        <v>1.1265115502217709E-3</v>
      </c>
    </row>
    <row r="23" spans="2:86" ht="15.75" thickBot="1" x14ac:dyDescent="0.25">
      <c r="B23" s="83">
        <f>'[1]3 Ohm Jointless NOSHUNT'!C23</f>
        <v>2.7083781124737953</v>
      </c>
      <c r="C23" s="84">
        <f>D23*'[1]3 Ohm Jointless NOSHUNT'!I23</f>
        <v>1.6054818633431189</v>
      </c>
      <c r="D23" s="50">
        <f t="shared" si="0"/>
        <v>4.4458762680204966</v>
      </c>
      <c r="E23" s="50">
        <f t="shared" si="1"/>
        <v>10.554123731979503</v>
      </c>
      <c r="F23" s="85">
        <f t="shared" si="23"/>
        <v>0.32850454461121947</v>
      </c>
      <c r="G23" s="86">
        <f>'[1]3 Ohm Jointless NOSHUNT'!D23</f>
        <v>0.15730709740412577</v>
      </c>
      <c r="H23" s="86">
        <f t="shared" si="2"/>
        <v>6.6264894073685437E-2</v>
      </c>
      <c r="I23" s="50">
        <f t="shared" si="24"/>
        <v>0.32850454461121947</v>
      </c>
      <c r="J23" s="51">
        <f t="shared" si="32"/>
        <v>8000</v>
      </c>
      <c r="K23" s="87">
        <f t="shared" si="33"/>
        <v>0.92791873214355125</v>
      </c>
      <c r="L23" s="87">
        <f t="shared" si="25"/>
        <v>3.1125705264932121E-2</v>
      </c>
      <c r="M23" s="87">
        <f t="shared" si="26"/>
        <v>4.0955562591516649E-2</v>
      </c>
      <c r="N23" s="88">
        <f t="shared" si="27"/>
        <v>3200</v>
      </c>
      <c r="O23" s="9">
        <f t="shared" si="34"/>
        <v>0.69936789114019149</v>
      </c>
      <c r="P23" s="11">
        <f t="shared" si="28"/>
        <v>15</v>
      </c>
      <c r="Q23" s="10">
        <f t="shared" si="29"/>
        <v>800</v>
      </c>
      <c r="R23" s="9">
        <f t="shared" si="3"/>
        <v>9.3493010737569854E-2</v>
      </c>
      <c r="S23" s="9">
        <f t="shared" si="35"/>
        <v>0.78416284937585101</v>
      </c>
      <c r="T23" s="50">
        <f t="shared" si="36"/>
        <v>9.349301073756985</v>
      </c>
      <c r="U23">
        <f t="shared" si="4"/>
        <v>0.01</v>
      </c>
      <c r="V23" s="89">
        <f t="shared" si="30"/>
        <v>4000</v>
      </c>
      <c r="W23" s="9">
        <f t="shared" si="37"/>
        <v>8.2126136152804868E-2</v>
      </c>
      <c r="X23" s="11">
        <f t="shared" si="38"/>
        <v>0.43225007510369784</v>
      </c>
      <c r="Y23" s="90">
        <f t="shared" si="39"/>
        <v>0.32850454461121947</v>
      </c>
      <c r="Z23">
        <f t="shared" si="5"/>
        <v>0.25</v>
      </c>
      <c r="AA23" s="10">
        <f t="shared" si="40"/>
        <v>4000</v>
      </c>
      <c r="AB23" s="9">
        <f t="shared" si="41"/>
        <v>5.3852359737743397E-2</v>
      </c>
      <c r="AC23" s="9">
        <f t="shared" si="42"/>
        <v>0.34233187568597906</v>
      </c>
      <c r="AD23" s="50">
        <f t="shared" si="43"/>
        <v>5.3852359743128632E-12</v>
      </c>
      <c r="AE23">
        <f t="shared" si="6"/>
        <v>9999999999</v>
      </c>
      <c r="AF23" s="88">
        <f t="shared" si="7"/>
        <v>4000</v>
      </c>
      <c r="AG23" s="9">
        <f t="shared" si="44"/>
        <v>3.0906653705099808E-2</v>
      </c>
      <c r="AH23" s="9">
        <f t="shared" si="45"/>
        <v>0.16265685539652072</v>
      </c>
      <c r="AI23" s="50">
        <f t="shared" si="46"/>
        <v>0.12362661482039923</v>
      </c>
      <c r="AJ23">
        <f t="shared" si="8"/>
        <v>0.25</v>
      </c>
      <c r="AK23" s="10">
        <f t="shared" si="47"/>
        <v>4000</v>
      </c>
      <c r="AL23" s="9">
        <f t="shared" si="48"/>
        <v>2.0267273508822375E-2</v>
      </c>
      <c r="AM23" s="9">
        <f t="shared" si="49"/>
        <v>0.12881718565996841</v>
      </c>
      <c r="AN23" s="50">
        <f t="shared" si="50"/>
        <v>2.0267273510849103E-12</v>
      </c>
      <c r="AO23">
        <f t="shared" si="9"/>
        <v>9999999999</v>
      </c>
      <c r="AP23" s="88">
        <f t="shared" si="10"/>
        <v>4000</v>
      </c>
      <c r="AQ23" s="9">
        <f t="shared" si="51"/>
        <v>1.1633106459017994E-2</v>
      </c>
      <c r="AR23" s="9">
        <f t="shared" si="52"/>
        <v>6.1190066074773536E-2</v>
      </c>
      <c r="AS23" s="50">
        <f t="shared" si="53"/>
        <v>4.6532425836071978E-2</v>
      </c>
      <c r="AT23">
        <f t="shared" si="11"/>
        <v>0.25</v>
      </c>
      <c r="AU23" s="10">
        <f t="shared" si="54"/>
        <v>4000</v>
      </c>
      <c r="AV23" s="9">
        <f t="shared" si="55"/>
        <v>7.6309775437784257E-3</v>
      </c>
      <c r="AW23" s="9">
        <f t="shared" si="56"/>
        <v>4.8451347826577638E-2</v>
      </c>
      <c r="AX23" s="50">
        <f t="shared" si="57"/>
        <v>7.6309775445415239E-13</v>
      </c>
      <c r="AY23">
        <f t="shared" si="12"/>
        <v>9999999999</v>
      </c>
      <c r="AZ23" s="88">
        <f t="shared" si="13"/>
        <v>4000</v>
      </c>
      <c r="BA23" s="9">
        <f t="shared" si="58"/>
        <v>4.3838459144127694E-3</v>
      </c>
      <c r="BB23" s="9">
        <f t="shared" si="59"/>
        <v>2.2970948418147744E-2</v>
      </c>
      <c r="BC23" s="50">
        <f t="shared" si="60"/>
        <v>1.7535383657651078E-2</v>
      </c>
      <c r="BD23">
        <f t="shared" si="14"/>
        <v>0.25</v>
      </c>
      <c r="BE23" s="10">
        <f t="shared" si="61"/>
        <v>4000</v>
      </c>
      <c r="BF23" s="9">
        <f t="shared" si="62"/>
        <v>2.8822619187038778E-3</v>
      </c>
      <c r="BG23" s="9">
        <f t="shared" si="63"/>
        <v>1.8166105351970628E-2</v>
      </c>
      <c r="BH23" s="50">
        <f t="shared" si="64"/>
        <v>2.8822619189921039E-13</v>
      </c>
      <c r="BI23">
        <f t="shared" si="15"/>
        <v>9999999999</v>
      </c>
      <c r="BJ23" s="88">
        <f t="shared" si="16"/>
        <v>4000</v>
      </c>
      <c r="BK23" s="9">
        <f t="shared" si="65"/>
        <v>1.6658445236454294E-3</v>
      </c>
      <c r="BL23" s="9">
        <f t="shared" si="66"/>
        <v>8.4952109633356088E-3</v>
      </c>
      <c r="BM23" s="50">
        <f t="shared" si="67"/>
        <v>6.6633780945817176E-3</v>
      </c>
      <c r="BN23">
        <f t="shared" si="17"/>
        <v>0.25</v>
      </c>
      <c r="BO23" s="10">
        <f t="shared" si="68"/>
        <v>4000</v>
      </c>
      <c r="BP23" s="9">
        <f t="shared" si="69"/>
        <v>1.1127284906921934E-3</v>
      </c>
      <c r="BQ23" s="9">
        <f t="shared" si="70"/>
        <v>6.6578301277572076E-3</v>
      </c>
      <c r="BR23" s="50">
        <f t="shared" si="71"/>
        <v>1.1127284908034662E-13</v>
      </c>
      <c r="BS23">
        <f t="shared" si="18"/>
        <v>9999999999</v>
      </c>
      <c r="BT23" s="88">
        <f t="shared" si="19"/>
        <v>4000</v>
      </c>
      <c r="BU23" s="9">
        <f t="shared" si="72"/>
        <v>6.6970411841644453E-4</v>
      </c>
      <c r="BV23" s="9">
        <f t="shared" si="73"/>
        <v>2.800348382533467E-3</v>
      </c>
      <c r="BW23" s="50">
        <f t="shared" si="74"/>
        <v>2.6788164736657781E-3</v>
      </c>
      <c r="BX23">
        <f t="shared" si="20"/>
        <v>0.25</v>
      </c>
      <c r="BY23" s="10">
        <f t="shared" si="75"/>
        <v>4000</v>
      </c>
      <c r="BZ23" s="9">
        <f t="shared" si="76"/>
        <v>4.9334067856733339E-4</v>
      </c>
      <c r="CA23" s="9">
        <f t="shared" si="77"/>
        <v>2.0312643203627078E-3</v>
      </c>
      <c r="CB23" s="50">
        <f t="shared" si="78"/>
        <v>4.9334067861666743E-14</v>
      </c>
      <c r="CC23">
        <f t="shared" si="21"/>
        <v>9999999999</v>
      </c>
      <c r="CD23" s="11">
        <v>3.6578761343007135E-4</v>
      </c>
      <c r="CE23" s="9">
        <f t="shared" si="79"/>
        <v>1.4631504537202854E-3</v>
      </c>
      <c r="CF23">
        <f t="shared" si="22"/>
        <v>0.25</v>
      </c>
      <c r="CH23">
        <f t="shared" si="31"/>
        <v>3.6578761343007135E-4</v>
      </c>
    </row>
    <row r="24" spans="2:86" ht="15.75" thickBot="1" x14ac:dyDescent="0.25">
      <c r="B24" s="83">
        <f>'[1]3 Ohm Jointless NOSHUNT'!C24</f>
        <v>2.6452693714445452</v>
      </c>
      <c r="C24" s="84">
        <f>D24*'[1]3 Ohm Jointless NOSHUNT'!I24</f>
        <v>1.6912406274330218</v>
      </c>
      <c r="D24" s="50">
        <f t="shared" si="0"/>
        <v>4.7950899982714938</v>
      </c>
      <c r="E24" s="50">
        <f t="shared" si="1"/>
        <v>10.204910001728512</v>
      </c>
      <c r="F24" s="85">
        <f t="shared" si="23"/>
        <v>0.30488373277678604</v>
      </c>
      <c r="G24" s="86">
        <f>'[1]3 Ohm Jointless NOSHUNT'!D24</f>
        <v>0.16939138390421643</v>
      </c>
      <c r="H24" s="86">
        <f t="shared" si="2"/>
        <v>7.9593737780626811E-2</v>
      </c>
      <c r="I24" s="50">
        <f t="shared" si="24"/>
        <v>0.30488373277678604</v>
      </c>
      <c r="J24" s="51">
        <f t="shared" si="32"/>
        <v>10000</v>
      </c>
      <c r="K24" s="87">
        <f t="shared" si="33"/>
        <v>0.93324607202362075</v>
      </c>
      <c r="L24" s="87">
        <f t="shared" si="25"/>
        <v>2.9876180458734539E-2</v>
      </c>
      <c r="M24" s="87">
        <f t="shared" si="26"/>
        <v>3.687774751764468E-2</v>
      </c>
      <c r="N24" s="88">
        <f t="shared" si="27"/>
        <v>4000</v>
      </c>
      <c r="O24" s="9">
        <f t="shared" si="34"/>
        <v>0.81224693075247512</v>
      </c>
      <c r="P24" s="11">
        <f t="shared" si="28"/>
        <v>15.000000000000007</v>
      </c>
      <c r="Q24" s="10">
        <f t="shared" si="29"/>
        <v>1000</v>
      </c>
      <c r="R24" s="9">
        <f t="shared" si="3"/>
        <v>8.9002021784907931E-2</v>
      </c>
      <c r="S24" s="9">
        <f t="shared" si="35"/>
        <v>0.70874092050301962</v>
      </c>
      <c r="T24" s="50">
        <f t="shared" si="36"/>
        <v>8.9002021784907921</v>
      </c>
      <c r="U24">
        <f t="shared" si="4"/>
        <v>0.01</v>
      </c>
      <c r="V24" s="89">
        <f t="shared" si="30"/>
        <v>5000</v>
      </c>
      <c r="W24" s="9">
        <f t="shared" si="37"/>
        <v>7.6220933194196511E-2</v>
      </c>
      <c r="X24" s="11">
        <f t="shared" si="38"/>
        <v>0.37633409448403099</v>
      </c>
      <c r="Y24" s="90">
        <f t="shared" si="39"/>
        <v>0.30488373277678604</v>
      </c>
      <c r="Z24">
        <f t="shared" si="5"/>
        <v>0.25</v>
      </c>
      <c r="AA24" s="10">
        <f t="shared" si="40"/>
        <v>5000</v>
      </c>
      <c r="AB24" s="9">
        <f t="shared" si="41"/>
        <v>4.6625240768365918E-2</v>
      </c>
      <c r="AC24" s="9">
        <f t="shared" si="42"/>
        <v>0.27525061625784386</v>
      </c>
      <c r="AD24" s="50">
        <f t="shared" si="43"/>
        <v>4.6625240773028439E-12</v>
      </c>
      <c r="AE24">
        <f t="shared" si="6"/>
        <v>9999999999</v>
      </c>
      <c r="AF24" s="88">
        <f t="shared" si="7"/>
        <v>5000</v>
      </c>
      <c r="AG24" s="9">
        <f t="shared" si="44"/>
        <v>2.4270571047536375E-2</v>
      </c>
      <c r="AH24" s="9">
        <f t="shared" si="45"/>
        <v>0.11983199957537313</v>
      </c>
      <c r="AI24" s="50">
        <f t="shared" si="46"/>
        <v>9.7082284190145501E-2</v>
      </c>
      <c r="AJ24">
        <f t="shared" si="8"/>
        <v>0.25</v>
      </c>
      <c r="AK24" s="10">
        <f t="shared" si="47"/>
        <v>5000</v>
      </c>
      <c r="AL24" s="9">
        <f t="shared" si="48"/>
        <v>1.4846762651235728E-2</v>
      </c>
      <c r="AM24" s="9">
        <f t="shared" si="49"/>
        <v>8.7644459486323642E-2</v>
      </c>
      <c r="AN24" s="50">
        <f t="shared" si="50"/>
        <v>1.4846762652720405E-12</v>
      </c>
      <c r="AO24">
        <f t="shared" si="9"/>
        <v>9999999999</v>
      </c>
      <c r="AP24" s="88">
        <f t="shared" si="10"/>
        <v>5000</v>
      </c>
      <c r="AQ24" s="9">
        <f t="shared" si="51"/>
        <v>7.728695601933103E-3</v>
      </c>
      <c r="AR24" s="9">
        <f t="shared" si="52"/>
        <v>3.8153552409290796E-2</v>
      </c>
      <c r="AS24" s="50">
        <f t="shared" si="53"/>
        <v>3.0914782407732412E-2</v>
      </c>
      <c r="AT24">
        <f t="shared" si="11"/>
        <v>0.25</v>
      </c>
      <c r="AU24" s="10">
        <f t="shared" si="54"/>
        <v>5000</v>
      </c>
      <c r="AV24" s="9">
        <f t="shared" si="55"/>
        <v>4.7283186907138919E-3</v>
      </c>
      <c r="AW24" s="9">
        <f t="shared" si="56"/>
        <v>2.7903348496567948E-2</v>
      </c>
      <c r="AX24" s="50">
        <f t="shared" si="57"/>
        <v>4.7283186911867242E-13</v>
      </c>
      <c r="AY24">
        <f t="shared" si="12"/>
        <v>9999999999</v>
      </c>
      <c r="AZ24" s="88">
        <f t="shared" si="13"/>
        <v>5000</v>
      </c>
      <c r="BA24" s="9">
        <f t="shared" si="58"/>
        <v>2.4622621268368789E-3</v>
      </c>
      <c r="BB24" s="9">
        <f t="shared" si="59"/>
        <v>1.2137559597350236E-2</v>
      </c>
      <c r="BC24" s="50">
        <f t="shared" si="60"/>
        <v>9.8490485073475156E-3</v>
      </c>
      <c r="BD24">
        <f t="shared" si="14"/>
        <v>0.25</v>
      </c>
      <c r="BE24" s="10">
        <f t="shared" si="61"/>
        <v>5000</v>
      </c>
      <c r="BF24" s="9">
        <f t="shared" si="62"/>
        <v>1.5080482074698372E-3</v>
      </c>
      <c r="BG24" s="9">
        <f t="shared" si="63"/>
        <v>8.8706057697819519E-3</v>
      </c>
      <c r="BH24" s="50">
        <f t="shared" si="64"/>
        <v>1.5080482076206421E-13</v>
      </c>
      <c r="BI24">
        <f t="shared" si="15"/>
        <v>9999999999</v>
      </c>
      <c r="BJ24" s="88">
        <f t="shared" si="16"/>
        <v>5000</v>
      </c>
      <c r="BK24" s="9">
        <f t="shared" si="65"/>
        <v>7.8803814701206725E-4</v>
      </c>
      <c r="BL24" s="9">
        <f t="shared" si="66"/>
        <v>3.8291277959976722E-3</v>
      </c>
      <c r="BM24" s="50">
        <f t="shared" si="67"/>
        <v>3.152152588048269E-3</v>
      </c>
      <c r="BN24">
        <f t="shared" si="17"/>
        <v>0.25</v>
      </c>
      <c r="BO24" s="10">
        <f t="shared" si="68"/>
        <v>5000</v>
      </c>
      <c r="BP24" s="9">
        <f t="shared" si="69"/>
        <v>4.8787861159936454E-4</v>
      </c>
      <c r="BQ24" s="9">
        <f t="shared" si="70"/>
        <v>2.7792448429732226E-3</v>
      </c>
      <c r="BR24" s="50">
        <f t="shared" si="71"/>
        <v>4.8787861164815238E-14</v>
      </c>
      <c r="BS24">
        <f t="shared" si="18"/>
        <v>9999999999</v>
      </c>
      <c r="BT24" s="88">
        <f t="shared" si="19"/>
        <v>5000</v>
      </c>
      <c r="BU24" s="9">
        <f t="shared" si="72"/>
        <v>2.6348790966949627E-4</v>
      </c>
      <c r="BV24" s="9">
        <f t="shared" si="73"/>
        <v>1.1070342961080793E-3</v>
      </c>
      <c r="BW24" s="50">
        <f t="shared" si="74"/>
        <v>1.0539516386779851E-3</v>
      </c>
      <c r="BX24">
        <f t="shared" si="20"/>
        <v>0.25</v>
      </c>
      <c r="BY24" s="10">
        <f t="shared" si="75"/>
        <v>5000</v>
      </c>
      <c r="BZ24" s="9">
        <f t="shared" si="76"/>
        <v>1.7947814949633627E-4</v>
      </c>
      <c r="CA24" s="9">
        <f t="shared" si="77"/>
        <v>7.425414628968916E-4</v>
      </c>
      <c r="CB24" s="50">
        <f t="shared" si="78"/>
        <v>1.7947814951428409E-14</v>
      </c>
      <c r="CC24">
        <f t="shared" si="21"/>
        <v>9999999999</v>
      </c>
      <c r="CD24" s="11">
        <v>1.2334181869614135E-4</v>
      </c>
      <c r="CE24" s="9">
        <f t="shared" si="79"/>
        <v>4.9336727478456542E-4</v>
      </c>
      <c r="CF24">
        <f t="shared" si="22"/>
        <v>0.25</v>
      </c>
      <c r="CH24">
        <f t="shared" si="31"/>
        <v>1.233418186961413E-4</v>
      </c>
    </row>
    <row r="25" spans="2:86" ht="15.75" thickBot="1" x14ac:dyDescent="0.25">
      <c r="B25" s="83">
        <f>'[1]3 Ohm Jointless NOSHUNT'!C25</f>
        <v>2.5456885060003351</v>
      </c>
      <c r="C25" s="84">
        <f>D25*'[1]3 Ohm Jointless NOSHUNT'!I25</f>
        <v>1.7315393244826809</v>
      </c>
      <c r="D25" s="50">
        <f t="shared" si="0"/>
        <v>5.1013880539626371</v>
      </c>
      <c r="E25" s="50">
        <f t="shared" si="1"/>
        <v>9.8986119460373505</v>
      </c>
      <c r="F25" s="85">
        <f t="shared" si="23"/>
        <v>0.28263861579032706</v>
      </c>
      <c r="G25" s="86">
        <f>'[1]3 Ohm Jointless NOSHUNT'!D25</f>
        <v>0.17921231789262068</v>
      </c>
      <c r="H25" s="86">
        <f t="shared" si="2"/>
        <v>9.2359573504278883E-2</v>
      </c>
      <c r="I25" s="50">
        <f t="shared" si="24"/>
        <v>0.28263861579032706</v>
      </c>
      <c r="J25" s="51">
        <f t="shared" si="32"/>
        <v>12000</v>
      </c>
      <c r="K25" s="87">
        <f t="shared" si="33"/>
        <v>0.93769155133679749</v>
      </c>
      <c r="L25" s="87">
        <f t="shared" si="25"/>
        <v>2.8553358524522624E-2</v>
      </c>
      <c r="M25" s="87">
        <f t="shared" si="26"/>
        <v>3.3755090138679791E-2</v>
      </c>
      <c r="N25" s="88">
        <f t="shared" si="27"/>
        <v>4800</v>
      </c>
      <c r="O25" s="9">
        <f t="shared" si="34"/>
        <v>0.91423157762036977</v>
      </c>
      <c r="P25" s="11">
        <f t="shared" si="28"/>
        <v>14.999999999999988</v>
      </c>
      <c r="Q25" s="10">
        <f t="shared" si="29"/>
        <v>1200</v>
      </c>
      <c r="R25" s="9">
        <f t="shared" si="3"/>
        <v>8.461019034198268E-2</v>
      </c>
      <c r="S25" s="9">
        <f t="shared" si="35"/>
        <v>0.64779828758161218</v>
      </c>
      <c r="T25" s="50">
        <f t="shared" si="36"/>
        <v>8.4610190341982676</v>
      </c>
      <c r="U25">
        <f t="shared" si="4"/>
        <v>0.01</v>
      </c>
      <c r="V25" s="89">
        <f t="shared" si="30"/>
        <v>6000</v>
      </c>
      <c r="W25" s="9">
        <f t="shared" si="37"/>
        <v>7.0659653947581766E-2</v>
      </c>
      <c r="X25" s="11">
        <f t="shared" si="38"/>
        <v>0.33412853848630336</v>
      </c>
      <c r="Y25" s="90">
        <f t="shared" si="39"/>
        <v>0.28263861579032706</v>
      </c>
      <c r="Z25">
        <f t="shared" si="5"/>
        <v>0.25</v>
      </c>
      <c r="AA25" s="10">
        <f t="shared" si="40"/>
        <v>6000</v>
      </c>
      <c r="AB25" s="9">
        <f t="shared" si="41"/>
        <v>4.0344748683222187E-2</v>
      </c>
      <c r="AC25" s="9">
        <f t="shared" si="42"/>
        <v>0.22512250445111515</v>
      </c>
      <c r="AD25" s="50">
        <f t="shared" si="43"/>
        <v>4.0344748687256665E-12</v>
      </c>
      <c r="AE25">
        <f t="shared" si="6"/>
        <v>9999999999</v>
      </c>
      <c r="AF25" s="88">
        <f t="shared" si="7"/>
        <v>6000</v>
      </c>
      <c r="AG25" s="9">
        <f t="shared" si="44"/>
        <v>1.9103084487508779E-2</v>
      </c>
      <c r="AH25" s="9">
        <f t="shared" si="45"/>
        <v>9.0332549288546296E-2</v>
      </c>
      <c r="AI25" s="50">
        <f t="shared" si="46"/>
        <v>7.6412337950035117E-2</v>
      </c>
      <c r="AJ25">
        <f t="shared" si="8"/>
        <v>0.25</v>
      </c>
      <c r="AK25" s="10">
        <f t="shared" si="47"/>
        <v>6000</v>
      </c>
      <c r="AL25" s="9">
        <f t="shared" si="48"/>
        <v>1.0907374696278817E-2</v>
      </c>
      <c r="AM25" s="9">
        <f t="shared" si="49"/>
        <v>6.0862356596461324E-2</v>
      </c>
      <c r="AN25" s="50">
        <f t="shared" si="50"/>
        <v>1.0907374697369555E-12</v>
      </c>
      <c r="AO25">
        <f t="shared" si="9"/>
        <v>9999999999</v>
      </c>
      <c r="AP25" s="88">
        <f t="shared" si="10"/>
        <v>6000</v>
      </c>
      <c r="AQ25" s="9">
        <f t="shared" si="51"/>
        <v>5.164654284718604E-3</v>
      </c>
      <c r="AR25" s="9">
        <f t="shared" si="52"/>
        <v>2.4421048892788316E-2</v>
      </c>
      <c r="AS25" s="50">
        <f t="shared" si="53"/>
        <v>2.0658617138874416E-2</v>
      </c>
      <c r="AT25">
        <f t="shared" si="11"/>
        <v>0.25</v>
      </c>
      <c r="AU25" s="10">
        <f t="shared" si="54"/>
        <v>6000</v>
      </c>
      <c r="AV25" s="9">
        <f t="shared" si="55"/>
        <v>2.9490001098918506E-3</v>
      </c>
      <c r="AW25" s="9">
        <f t="shared" si="56"/>
        <v>1.6453461426638311E-2</v>
      </c>
      <c r="AX25" s="50">
        <f t="shared" si="57"/>
        <v>2.9490001101867507E-13</v>
      </c>
      <c r="AY25">
        <f t="shared" si="12"/>
        <v>9999999999</v>
      </c>
      <c r="AZ25" s="88">
        <f t="shared" si="13"/>
        <v>6000</v>
      </c>
      <c r="BA25" s="9">
        <f t="shared" si="58"/>
        <v>1.3965546495028213E-3</v>
      </c>
      <c r="BB25" s="9">
        <f t="shared" si="59"/>
        <v>6.5999193823462797E-3</v>
      </c>
      <c r="BC25" s="50">
        <f t="shared" si="60"/>
        <v>5.586218598011285E-3</v>
      </c>
      <c r="BD25">
        <f t="shared" si="14"/>
        <v>0.25</v>
      </c>
      <c r="BE25" s="10">
        <f t="shared" si="61"/>
        <v>6000</v>
      </c>
      <c r="BF25" s="9">
        <f t="shared" si="62"/>
        <v>7.9784984249867065E-4</v>
      </c>
      <c r="BG25" s="9">
        <f t="shared" si="63"/>
        <v>4.4450198912182734E-3</v>
      </c>
      <c r="BH25" s="50">
        <f t="shared" si="64"/>
        <v>7.9784984257845562E-14</v>
      </c>
      <c r="BI25">
        <f t="shared" si="15"/>
        <v>9999999999</v>
      </c>
      <c r="BJ25" s="88">
        <f t="shared" si="16"/>
        <v>6000</v>
      </c>
      <c r="BK25" s="9">
        <f t="shared" si="65"/>
        <v>3.7857567253755801E-4</v>
      </c>
      <c r="BL25" s="9">
        <f t="shared" si="66"/>
        <v>1.7754704118603264E-3</v>
      </c>
      <c r="BM25" s="50">
        <f t="shared" si="67"/>
        <v>1.514302690150232E-3</v>
      </c>
      <c r="BN25">
        <f t="shared" si="17"/>
        <v>0.25</v>
      </c>
      <c r="BO25" s="10">
        <f t="shared" si="68"/>
        <v>6000</v>
      </c>
      <c r="BP25" s="9">
        <f t="shared" si="69"/>
        <v>2.1783990593225396E-4</v>
      </c>
      <c r="BQ25" s="9">
        <f t="shared" si="70"/>
        <v>1.1897918684421983E-3</v>
      </c>
      <c r="BR25" s="50">
        <f t="shared" si="71"/>
        <v>2.1783990595403794E-14</v>
      </c>
      <c r="BS25">
        <f t="shared" si="18"/>
        <v>9999999999</v>
      </c>
      <c r="BT25" s="88">
        <f t="shared" si="19"/>
        <v>6000</v>
      </c>
      <c r="BU25" s="9">
        <f t="shared" si="72"/>
        <v>1.060947526137914E-4</v>
      </c>
      <c r="BV25" s="9">
        <f t="shared" si="73"/>
        <v>4.4730986768688448E-4</v>
      </c>
      <c r="BW25" s="50">
        <f t="shared" si="74"/>
        <v>4.2437901045516561E-4</v>
      </c>
      <c r="BX25">
        <f t="shared" si="20"/>
        <v>0.25</v>
      </c>
      <c r="BY25" s="10">
        <f t="shared" si="75"/>
        <v>6000</v>
      </c>
      <c r="BZ25" s="9">
        <f t="shared" si="76"/>
        <v>6.6804249540922437E-5</v>
      </c>
      <c r="CA25" s="9">
        <f t="shared" si="77"/>
        <v>2.7752349825561727E-4</v>
      </c>
      <c r="CB25" s="50">
        <f t="shared" si="78"/>
        <v>6.6804249547602862E-15</v>
      </c>
      <c r="CC25">
        <f t="shared" si="21"/>
        <v>9999999999</v>
      </c>
      <c r="CD25" s="11">
        <v>4.2537537178809609E-5</v>
      </c>
      <c r="CE25" s="9">
        <f t="shared" si="79"/>
        <v>1.7015014871523844E-4</v>
      </c>
      <c r="CF25">
        <f t="shared" si="22"/>
        <v>0.25</v>
      </c>
      <c r="CH25">
        <f t="shared" si="31"/>
        <v>4.253753717880965E-5</v>
      </c>
    </row>
    <row r="26" spans="2:86" ht="15.75" thickBot="1" x14ac:dyDescent="0.25">
      <c r="B26" s="83">
        <f>'[1]3 Ohm Jointless NOSHUNT'!C26</f>
        <v>2.4262869591541678</v>
      </c>
      <c r="C26" s="84">
        <f>D26*'[1]3 Ohm Jointless NOSHUNT'!I26</f>
        <v>1.7375317927063401</v>
      </c>
      <c r="D26" s="50">
        <f t="shared" si="0"/>
        <v>5.370959274265104</v>
      </c>
      <c r="E26" s="50">
        <f t="shared" si="1"/>
        <v>9.6290407257348942</v>
      </c>
      <c r="F26" s="85">
        <f t="shared" si="23"/>
        <v>0.26177595349113814</v>
      </c>
      <c r="G26" s="86">
        <f>'[1]3 Ohm Jointless NOSHUNT'!D26</f>
        <v>0.18735926921808974</v>
      </c>
      <c r="H26" s="86">
        <f t="shared" si="2"/>
        <v>0.10450667239748643</v>
      </c>
      <c r="I26" s="50">
        <f t="shared" si="24"/>
        <v>0.26177595349113814</v>
      </c>
      <c r="J26" s="51">
        <f t="shared" si="32"/>
        <v>14000</v>
      </c>
      <c r="K26" s="87">
        <f t="shared" si="33"/>
        <v>0.94162286637316539</v>
      </c>
      <c r="L26" s="87">
        <f t="shared" si="25"/>
        <v>2.7186088515703026E-2</v>
      </c>
      <c r="M26" s="87">
        <f t="shared" si="26"/>
        <v>3.1191045111131601E-2</v>
      </c>
      <c r="N26" s="88">
        <f t="shared" si="27"/>
        <v>5600</v>
      </c>
      <c r="O26" s="9">
        <f t="shared" si="34"/>
        <v>1.0062990046264315</v>
      </c>
      <c r="P26" s="11">
        <f t="shared" si="28"/>
        <v>14.999999999999998</v>
      </c>
      <c r="Q26" s="10">
        <f t="shared" si="29"/>
        <v>1400</v>
      </c>
      <c r="R26" s="9">
        <f t="shared" si="3"/>
        <v>8.0346876659551619E-2</v>
      </c>
      <c r="S26" s="9">
        <f t="shared" si="35"/>
        <v>0.59609962822422646</v>
      </c>
      <c r="T26" s="50">
        <f t="shared" si="36"/>
        <v>8.0346876659551612</v>
      </c>
      <c r="U26">
        <f t="shared" si="4"/>
        <v>0.01</v>
      </c>
      <c r="V26" s="89">
        <f t="shared" si="30"/>
        <v>7000</v>
      </c>
      <c r="W26" s="9">
        <f t="shared" si="37"/>
        <v>6.5443988372784534E-2</v>
      </c>
      <c r="X26" s="11">
        <f t="shared" si="38"/>
        <v>0.30033984365332045</v>
      </c>
      <c r="Y26" s="90">
        <f t="shared" si="39"/>
        <v>0.26177595349113814</v>
      </c>
      <c r="Z26">
        <f t="shared" si="5"/>
        <v>0.25</v>
      </c>
      <c r="AA26" s="10">
        <f t="shared" si="40"/>
        <v>7000</v>
      </c>
      <c r="AB26" s="9">
        <f t="shared" si="41"/>
        <v>3.4876082920194368E-2</v>
      </c>
      <c r="AC26" s="9">
        <f t="shared" si="42"/>
        <v>0.18614547172327928</v>
      </c>
      <c r="AD26" s="50">
        <f t="shared" si="43"/>
        <v>3.4876082923681976E-12</v>
      </c>
      <c r="AE26">
        <f t="shared" si="6"/>
        <v>9999999999</v>
      </c>
      <c r="AF26" s="88">
        <f t="shared" si="7"/>
        <v>7000</v>
      </c>
      <c r="AG26" s="9">
        <f t="shared" si="44"/>
        <v>1.5054748240488351E-2</v>
      </c>
      <c r="AH26" s="9">
        <f t="shared" si="45"/>
        <v>6.9090196343691623E-2</v>
      </c>
      <c r="AI26" s="50">
        <f t="shared" si="46"/>
        <v>6.0218992961953405E-2</v>
      </c>
      <c r="AJ26">
        <f t="shared" si="8"/>
        <v>0.25</v>
      </c>
      <c r="AK26" s="10">
        <f t="shared" si="47"/>
        <v>7000</v>
      </c>
      <c r="AL26" s="9">
        <f t="shared" si="48"/>
        <v>8.0229067646323572E-3</v>
      </c>
      <c r="AM26" s="9">
        <f t="shared" si="49"/>
        <v>4.2820893651196734E-2</v>
      </c>
      <c r="AN26" s="50">
        <f t="shared" si="50"/>
        <v>8.0229067654346479E-13</v>
      </c>
      <c r="AO26">
        <f t="shared" si="9"/>
        <v>9999999999</v>
      </c>
      <c r="AP26" s="88">
        <f t="shared" si="10"/>
        <v>7000</v>
      </c>
      <c r="AQ26" s="9">
        <f t="shared" si="51"/>
        <v>3.4632103271874668E-3</v>
      </c>
      <c r="AR26" s="9">
        <f t="shared" si="52"/>
        <v>1.5893401275417426E-2</v>
      </c>
      <c r="AS26" s="50">
        <f t="shared" si="53"/>
        <v>1.3852841308749867E-2</v>
      </c>
      <c r="AT26">
        <f t="shared" si="11"/>
        <v>0.25</v>
      </c>
      <c r="AU26" s="10">
        <f t="shared" si="54"/>
        <v>7000</v>
      </c>
      <c r="AV26" s="9">
        <f t="shared" si="55"/>
        <v>1.8456225345053071E-3</v>
      </c>
      <c r="AW26" s="9">
        <f t="shared" si="56"/>
        <v>9.8503549885773332E-3</v>
      </c>
      <c r="AX26" s="50">
        <f t="shared" si="57"/>
        <v>1.8456225346898694E-13</v>
      </c>
      <c r="AY26">
        <f t="shared" si="12"/>
        <v>9999999999</v>
      </c>
      <c r="AZ26" s="88">
        <f t="shared" si="13"/>
        <v>7000</v>
      </c>
      <c r="BA26" s="9">
        <f t="shared" si="58"/>
        <v>7.9673717415985239E-4</v>
      </c>
      <c r="BB26" s="9">
        <f t="shared" si="59"/>
        <v>3.6556073196482471E-3</v>
      </c>
      <c r="BC26" s="50">
        <f t="shared" si="60"/>
        <v>3.1869486966394096E-3</v>
      </c>
      <c r="BD26">
        <f t="shared" si="14"/>
        <v>0.25</v>
      </c>
      <c r="BE26" s="10">
        <f t="shared" si="61"/>
        <v>7000</v>
      </c>
      <c r="BF26" s="9">
        <f t="shared" si="62"/>
        <v>4.24705688179922E-4</v>
      </c>
      <c r="BG26" s="9">
        <f t="shared" si="63"/>
        <v>2.2652384860179934E-3</v>
      </c>
      <c r="BH26" s="50">
        <f t="shared" si="64"/>
        <v>4.2470568822239257E-14</v>
      </c>
      <c r="BI26">
        <f t="shared" si="15"/>
        <v>9999999999</v>
      </c>
      <c r="BJ26" s="88">
        <f t="shared" si="16"/>
        <v>7000</v>
      </c>
      <c r="BK26" s="9">
        <f t="shared" si="65"/>
        <v>1.8354124211717295E-4</v>
      </c>
      <c r="BL26" s="9">
        <f t="shared" si="66"/>
        <v>8.3870582595664111E-4</v>
      </c>
      <c r="BM26" s="50">
        <f t="shared" si="67"/>
        <v>7.3416496846869178E-4</v>
      </c>
      <c r="BN26">
        <f t="shared" si="17"/>
        <v>0.25</v>
      </c>
      <c r="BO26" s="10">
        <f t="shared" si="68"/>
        <v>7000</v>
      </c>
      <c r="BP26" s="9">
        <f t="shared" si="69"/>
        <v>9.8300988952625958E-5</v>
      </c>
      <c r="BQ26" s="9">
        <f t="shared" si="70"/>
        <v>5.1788471662562205E-4</v>
      </c>
      <c r="BR26" s="50">
        <f t="shared" si="71"/>
        <v>9.8300988962456062E-15</v>
      </c>
      <c r="BS26">
        <f t="shared" si="18"/>
        <v>9999999999</v>
      </c>
      <c r="BT26" s="88">
        <f t="shared" si="19"/>
        <v>7000</v>
      </c>
      <c r="BU26" s="9">
        <f t="shared" si="72"/>
        <v>4.3350792651437647E-5</v>
      </c>
      <c r="BV26" s="9">
        <f t="shared" si="73"/>
        <v>1.8323927391947805E-4</v>
      </c>
      <c r="BW26" s="50">
        <f t="shared" si="74"/>
        <v>1.7340317060575059E-4</v>
      </c>
      <c r="BX26">
        <f t="shared" si="20"/>
        <v>0.25</v>
      </c>
      <c r="BY26" s="10">
        <f t="shared" si="75"/>
        <v>7000</v>
      </c>
      <c r="BZ26" s="9">
        <f t="shared" si="76"/>
        <v>2.5228490057961597E-5</v>
      </c>
      <c r="CA26" s="9">
        <f t="shared" si="77"/>
        <v>1.0517545263733963E-4</v>
      </c>
      <c r="CB26" s="50">
        <f t="shared" si="78"/>
        <v>2.5228490060484448E-15</v>
      </c>
      <c r="CC26">
        <f t="shared" si="21"/>
        <v>9999999999</v>
      </c>
      <c r="CD26" s="11">
        <v>1.4879989199080628E-5</v>
      </c>
      <c r="CE26" s="9">
        <f t="shared" si="79"/>
        <v>5.9519956796322513E-5</v>
      </c>
      <c r="CF26">
        <f t="shared" si="22"/>
        <v>0.25</v>
      </c>
      <c r="CH26">
        <f t="shared" si="31"/>
        <v>1.4879989199080632E-5</v>
      </c>
    </row>
    <row r="27" spans="2:86" ht="15.75" thickBot="1" x14ac:dyDescent="0.25">
      <c r="B27" s="83">
        <f>'[1]3 Ohm Jointless NOSHUNT'!C27</f>
        <v>2.297028547477455</v>
      </c>
      <c r="C27" s="84">
        <f>D27*'[1]3 Ohm Jointless NOSHUNT'!I27</f>
        <v>1.7178378059531374</v>
      </c>
      <c r="D27" s="50">
        <f t="shared" si="0"/>
        <v>5.608891347387571</v>
      </c>
      <c r="E27" s="50">
        <f t="shared" si="1"/>
        <v>9.3911086526124379</v>
      </c>
      <c r="F27" s="85">
        <f t="shared" si="23"/>
        <v>0.24225813529806917</v>
      </c>
      <c r="G27" s="86">
        <f>'[1]3 Ohm Jointless NOSHUNT'!D27</f>
        <v>0.19420860904443998</v>
      </c>
      <c r="H27" s="86">
        <f t="shared" si="2"/>
        <v>0.11599216100588003</v>
      </c>
      <c r="I27" s="50">
        <f t="shared" si="24"/>
        <v>0.24225813529806917</v>
      </c>
      <c r="J27" s="51">
        <f t="shared" si="32"/>
        <v>16000</v>
      </c>
      <c r="K27" s="87">
        <f t="shared" si="33"/>
        <v>0.94522410167705384</v>
      </c>
      <c r="L27" s="87">
        <f t="shared" si="25"/>
        <v>2.5796542693676247E-2</v>
      </c>
      <c r="M27" s="87">
        <f t="shared" si="26"/>
        <v>2.897935562926993E-2</v>
      </c>
      <c r="N27" s="88">
        <f t="shared" si="27"/>
        <v>6400</v>
      </c>
      <c r="O27" s="9">
        <f t="shared" si="34"/>
        <v>1.089294986857535</v>
      </c>
      <c r="P27" s="11">
        <f t="shared" si="28"/>
        <v>15.000000000000009</v>
      </c>
      <c r="Q27" s="10">
        <f t="shared" si="29"/>
        <v>1600</v>
      </c>
      <c r="R27" s="9">
        <f t="shared" si="3"/>
        <v>7.6224414651602762E-2</v>
      </c>
      <c r="S27" s="9">
        <f t="shared" si="35"/>
        <v>0.55083581224570899</v>
      </c>
      <c r="T27" s="50">
        <f t="shared" si="36"/>
        <v>7.6224414651602759</v>
      </c>
      <c r="U27">
        <f t="shared" si="4"/>
        <v>0.01</v>
      </c>
      <c r="V27" s="89">
        <f t="shared" si="30"/>
        <v>8000</v>
      </c>
      <c r="W27" s="9">
        <f t="shared" si="37"/>
        <v>6.0564533824517292E-2</v>
      </c>
      <c r="X27" s="11">
        <f t="shared" si="38"/>
        <v>0.27214827739716979</v>
      </c>
      <c r="Y27" s="90">
        <f t="shared" si="39"/>
        <v>0.24225813529806917</v>
      </c>
      <c r="Z27">
        <f t="shared" si="5"/>
        <v>0.25</v>
      </c>
      <c r="AA27" s="10">
        <f t="shared" si="40"/>
        <v>8000</v>
      </c>
      <c r="AB27" s="9">
        <f t="shared" si="41"/>
        <v>3.0112309873199516E-2</v>
      </c>
      <c r="AC27" s="9">
        <f t="shared" si="42"/>
        <v>0.15505136213108875</v>
      </c>
      <c r="AD27" s="50">
        <f t="shared" si="43"/>
        <v>3.0112309876210746E-12</v>
      </c>
      <c r="AE27">
        <f t="shared" si="6"/>
        <v>9999999999</v>
      </c>
      <c r="AF27" s="88">
        <f t="shared" si="7"/>
        <v>8000</v>
      </c>
      <c r="AG27" s="9">
        <f t="shared" si="44"/>
        <v>1.1871914109854335E-2</v>
      </c>
      <c r="AH27" s="9">
        <f t="shared" si="45"/>
        <v>5.3346742268040592E-2</v>
      </c>
      <c r="AI27" s="50">
        <f t="shared" si="46"/>
        <v>4.7487656439417339E-2</v>
      </c>
      <c r="AJ27">
        <f t="shared" si="8"/>
        <v>0.25</v>
      </c>
      <c r="AK27" s="10">
        <f t="shared" si="47"/>
        <v>8000</v>
      </c>
      <c r="AL27" s="9">
        <f t="shared" si="48"/>
        <v>5.9026429556246259E-3</v>
      </c>
      <c r="AM27" s="9">
        <f t="shared" si="49"/>
        <v>3.0393298834048205E-2</v>
      </c>
      <c r="AN27" s="50">
        <f t="shared" si="50"/>
        <v>5.9026429562148897E-13</v>
      </c>
      <c r="AO27">
        <f t="shared" si="9"/>
        <v>9999999999</v>
      </c>
      <c r="AP27" s="88">
        <f t="shared" si="10"/>
        <v>8000</v>
      </c>
      <c r="AQ27" s="9">
        <f t="shared" si="51"/>
        <v>2.3271457075670545E-3</v>
      </c>
      <c r="AR27" s="9">
        <f t="shared" si="52"/>
        <v>1.0457053786739298E-2</v>
      </c>
      <c r="AS27" s="50">
        <f t="shared" si="53"/>
        <v>9.308582830268218E-3</v>
      </c>
      <c r="AT27">
        <f t="shared" si="11"/>
        <v>0.25</v>
      </c>
      <c r="AU27" s="10">
        <f t="shared" si="54"/>
        <v>8000</v>
      </c>
      <c r="AV27" s="9">
        <f t="shared" si="55"/>
        <v>1.1570478497746075E-3</v>
      </c>
      <c r="AW27" s="9">
        <f t="shared" si="56"/>
        <v>5.9576876738787208E-3</v>
      </c>
      <c r="AX27" s="50">
        <f t="shared" si="57"/>
        <v>1.1570478498903122E-13</v>
      </c>
      <c r="AY27">
        <f t="shared" si="12"/>
        <v>9999999999</v>
      </c>
      <c r="AZ27" s="88">
        <f t="shared" si="13"/>
        <v>8000</v>
      </c>
      <c r="BA27" s="9">
        <f t="shared" si="58"/>
        <v>4.5618232939531513E-4</v>
      </c>
      <c r="BB27" s="9">
        <f t="shared" si="59"/>
        <v>2.0496891346665816E-3</v>
      </c>
      <c r="BC27" s="50">
        <f t="shared" si="60"/>
        <v>1.8247293175812605E-3</v>
      </c>
      <c r="BD27">
        <f t="shared" si="14"/>
        <v>0.25</v>
      </c>
      <c r="BE27" s="10">
        <f t="shared" si="61"/>
        <v>8000</v>
      </c>
      <c r="BF27" s="9">
        <f t="shared" si="62"/>
        <v>2.268389373508239E-4</v>
      </c>
      <c r="BG27" s="9">
        <f t="shared" si="63"/>
        <v>1.1676592785797625E-3</v>
      </c>
      <c r="BH27" s="50">
        <f t="shared" si="64"/>
        <v>2.2683893737350778E-14</v>
      </c>
      <c r="BI27">
        <f t="shared" si="15"/>
        <v>9999999999</v>
      </c>
      <c r="BJ27" s="88">
        <f t="shared" si="16"/>
        <v>8000</v>
      </c>
      <c r="BK27" s="9">
        <f t="shared" si="65"/>
        <v>8.9488425989856516E-5</v>
      </c>
      <c r="BL27" s="9">
        <f t="shared" si="66"/>
        <v>4.0121144370445605E-4</v>
      </c>
      <c r="BM27" s="50">
        <f t="shared" si="67"/>
        <v>3.5795370395942606E-4</v>
      </c>
      <c r="BN27">
        <f t="shared" si="17"/>
        <v>0.25</v>
      </c>
      <c r="BO27" s="10">
        <f t="shared" si="68"/>
        <v>8000</v>
      </c>
      <c r="BP27" s="9">
        <f t="shared" si="69"/>
        <v>4.463552000523149E-5</v>
      </c>
      <c r="BQ27" s="9">
        <f t="shared" si="70"/>
        <v>2.2800845494917401E-4</v>
      </c>
      <c r="BR27" s="50">
        <f t="shared" si="71"/>
        <v>4.4635520009695039E-15</v>
      </c>
      <c r="BS27">
        <f t="shared" si="18"/>
        <v>9999999999</v>
      </c>
      <c r="BT27" s="88">
        <f t="shared" si="19"/>
        <v>8000</v>
      </c>
      <c r="BU27" s="9">
        <f t="shared" si="72"/>
        <v>1.7884224414494996E-5</v>
      </c>
      <c r="BV27" s="9">
        <f t="shared" si="73"/>
        <v>7.573573857444892E-5</v>
      </c>
      <c r="BW27" s="50">
        <f t="shared" si="74"/>
        <v>7.1536897657979985E-5</v>
      </c>
      <c r="BX27">
        <f t="shared" si="20"/>
        <v>0.25</v>
      </c>
      <c r="BY27" s="10">
        <f t="shared" si="75"/>
        <v>8000</v>
      </c>
      <c r="BZ27" s="9">
        <f t="shared" si="76"/>
        <v>9.61853647699194E-6</v>
      </c>
      <c r="CA27" s="9">
        <f t="shared" si="77"/>
        <v>4.0219631811469207E-5</v>
      </c>
      <c r="CB27" s="50">
        <f t="shared" si="78"/>
        <v>9.6185364779537928E-16</v>
      </c>
      <c r="CC27">
        <f t="shared" si="21"/>
        <v>9999999999</v>
      </c>
      <c r="CD27" s="11">
        <v>5.2535760283924887E-6</v>
      </c>
      <c r="CE27" s="9">
        <f t="shared" si="79"/>
        <v>2.1014304113569955E-5</v>
      </c>
      <c r="CF27">
        <f t="shared" si="22"/>
        <v>0.25</v>
      </c>
      <c r="CH27">
        <f t="shared" si="31"/>
        <v>5.2535760283924861E-6</v>
      </c>
    </row>
    <row r="28" spans="2:86" ht="15.75" thickBot="1" x14ac:dyDescent="0.25">
      <c r="B28" s="83">
        <f>'[1]3 Ohm Jointless NOSHUNT'!C28</f>
        <v>2.1641155179679092</v>
      </c>
      <c r="C28" s="84">
        <f>D28*'[1]3 Ohm Jointless NOSHUNT'!I28</f>
        <v>1.6791758808699182</v>
      </c>
      <c r="D28" s="50">
        <f t="shared" si="0"/>
        <v>5.8193839478356022</v>
      </c>
      <c r="E28" s="50">
        <f t="shared" si="1"/>
        <v>9.1806160521643854</v>
      </c>
      <c r="F28" s="85">
        <f t="shared" si="23"/>
        <v>0.22403282040459621</v>
      </c>
      <c r="G28" s="86">
        <f>'[1]3 Ohm Jointless NOSHUNT'!D28</f>
        <v>0.20001779642570233</v>
      </c>
      <c r="H28" s="86">
        <f t="shared" si="2"/>
        <v>0.12678673709775348</v>
      </c>
      <c r="I28" s="50">
        <f t="shared" si="24"/>
        <v>0.22403282040459621</v>
      </c>
      <c r="J28" s="51">
        <f t="shared" si="32"/>
        <v>18000</v>
      </c>
      <c r="K28" s="87">
        <f t="shared" si="33"/>
        <v>0.94859201569280538</v>
      </c>
      <c r="L28" s="87">
        <f t="shared" si="25"/>
        <v>2.440280904153258E-2</v>
      </c>
      <c r="M28" s="87">
        <f t="shared" si="26"/>
        <v>2.7005175265661992E-2</v>
      </c>
      <c r="N28" s="88">
        <f t="shared" si="27"/>
        <v>7200</v>
      </c>
      <c r="O28" s="9">
        <f t="shared" si="34"/>
        <v>1.1639803538011815</v>
      </c>
      <c r="P28" s="11">
        <f t="shared" si="28"/>
        <v>14.999999999999988</v>
      </c>
      <c r="Q28" s="10">
        <f t="shared" si="29"/>
        <v>1800</v>
      </c>
      <c r="R28" s="9">
        <f t="shared" si="3"/>
        <v>7.2248661556251342E-2</v>
      </c>
      <c r="S28" s="9">
        <f t="shared" si="35"/>
        <v>0.51037043429223827</v>
      </c>
      <c r="T28" s="50">
        <f t="shared" si="36"/>
        <v>7.2248661556251337</v>
      </c>
      <c r="U28">
        <f t="shared" si="4"/>
        <v>0.01</v>
      </c>
      <c r="V28" s="89">
        <f t="shared" si="30"/>
        <v>9000</v>
      </c>
      <c r="W28" s="9">
        <f t="shared" si="37"/>
        <v>5.6008205101149053E-2</v>
      </c>
      <c r="X28" s="11">
        <f t="shared" si="38"/>
        <v>0.24792414553544909</v>
      </c>
      <c r="Y28" s="90">
        <f t="shared" si="39"/>
        <v>0.22403282040459621</v>
      </c>
      <c r="Z28">
        <f t="shared" si="5"/>
        <v>0.25</v>
      </c>
      <c r="AA28" s="10">
        <f t="shared" si="40"/>
        <v>9000</v>
      </c>
      <c r="AB28" s="9">
        <f t="shared" si="41"/>
        <v>2.5965098111873877E-2</v>
      </c>
      <c r="AC28" s="9">
        <f t="shared" si="42"/>
        <v>0.12981393905924574</v>
      </c>
      <c r="AD28" s="50">
        <f t="shared" si="43"/>
        <v>2.5965098114470388E-12</v>
      </c>
      <c r="AE28">
        <f t="shared" si="6"/>
        <v>9999999999</v>
      </c>
      <c r="AF28" s="88">
        <f t="shared" si="7"/>
        <v>9000</v>
      </c>
      <c r="AG28" s="9">
        <f t="shared" si="44"/>
        <v>9.3644120942990676E-3</v>
      </c>
      <c r="AH28" s="9">
        <f t="shared" si="45"/>
        <v>4.1452208724796269E-2</v>
      </c>
      <c r="AI28" s="50">
        <f t="shared" si="46"/>
        <v>3.745764837719627E-2</v>
      </c>
      <c r="AJ28">
        <f t="shared" si="8"/>
        <v>0.25</v>
      </c>
      <c r="AK28" s="10">
        <f t="shared" si="47"/>
        <v>9000</v>
      </c>
      <c r="AL28" s="9">
        <f t="shared" si="48"/>
        <v>4.3412905110460261E-3</v>
      </c>
      <c r="AM28" s="9">
        <f t="shared" si="49"/>
        <v>2.1704518913980224E-2</v>
      </c>
      <c r="AN28" s="50">
        <f t="shared" si="50"/>
        <v>4.3412905114801551E-13</v>
      </c>
      <c r="AO28">
        <f t="shared" si="9"/>
        <v>9999999999</v>
      </c>
      <c r="AP28" s="88">
        <f t="shared" si="10"/>
        <v>9000</v>
      </c>
      <c r="AQ28" s="9">
        <f t="shared" si="51"/>
        <v>1.5657034588965652E-3</v>
      </c>
      <c r="AR28" s="9">
        <f t="shared" si="52"/>
        <v>6.9306868556046706E-3</v>
      </c>
      <c r="AS28" s="50">
        <f t="shared" si="53"/>
        <v>6.2628138355862607E-3</v>
      </c>
      <c r="AT28">
        <f t="shared" si="11"/>
        <v>0.25</v>
      </c>
      <c r="AU28" s="10">
        <f t="shared" si="54"/>
        <v>9000</v>
      </c>
      <c r="AV28" s="9">
        <f t="shared" si="55"/>
        <v>7.2585273465293704E-4</v>
      </c>
      <c r="AW28" s="9">
        <f t="shared" si="56"/>
        <v>3.6289268366311309E-3</v>
      </c>
      <c r="AX28" s="50">
        <f t="shared" si="57"/>
        <v>7.2585273472552227E-14</v>
      </c>
      <c r="AY28">
        <f t="shared" si="12"/>
        <v>9999999999</v>
      </c>
      <c r="AZ28" s="88">
        <f t="shared" si="13"/>
        <v>9000</v>
      </c>
      <c r="BA28" s="9">
        <f t="shared" si="58"/>
        <v>2.6178406910304115E-4</v>
      </c>
      <c r="BB28" s="9">
        <f t="shared" si="59"/>
        <v>1.1587664506571625E-3</v>
      </c>
      <c r="BC28" s="50">
        <f t="shared" si="60"/>
        <v>1.0471362764121646E-3</v>
      </c>
      <c r="BD28">
        <f t="shared" si="14"/>
        <v>0.25</v>
      </c>
      <c r="BE28" s="10">
        <f t="shared" si="61"/>
        <v>9000</v>
      </c>
      <c r="BF28" s="9">
        <f t="shared" si="62"/>
        <v>1.2136860221625476E-4</v>
      </c>
      <c r="BG28" s="9">
        <f t="shared" si="63"/>
        <v>6.0670572664523197E-4</v>
      </c>
      <c r="BH28" s="50">
        <f t="shared" si="64"/>
        <v>1.2136860222839162E-14</v>
      </c>
      <c r="BI28">
        <f t="shared" si="15"/>
        <v>9999999999</v>
      </c>
      <c r="BJ28" s="88">
        <f t="shared" si="16"/>
        <v>9000</v>
      </c>
      <c r="BK28" s="9">
        <f t="shared" si="65"/>
        <v>4.3787014743606299E-5</v>
      </c>
      <c r="BL28" s="9">
        <f t="shared" si="66"/>
        <v>1.9359526704979403E-4</v>
      </c>
      <c r="BM28" s="50">
        <f t="shared" si="67"/>
        <v>1.7514805897442519E-4</v>
      </c>
      <c r="BN28">
        <f t="shared" si="17"/>
        <v>0.25</v>
      </c>
      <c r="BO28" s="10">
        <f t="shared" si="68"/>
        <v>9000</v>
      </c>
      <c r="BP28" s="9">
        <f t="shared" si="69"/>
        <v>2.0340911642616586E-5</v>
      </c>
      <c r="BQ28" s="9">
        <f t="shared" si="70"/>
        <v>1.0119734809946321E-4</v>
      </c>
      <c r="BR28" s="50">
        <f t="shared" si="71"/>
        <v>2.0340911644650676E-15</v>
      </c>
      <c r="BS28">
        <f t="shared" si="18"/>
        <v>9999999999</v>
      </c>
      <c r="BT28" s="88">
        <f t="shared" si="19"/>
        <v>9000</v>
      </c>
      <c r="BU28" s="9">
        <f t="shared" si="72"/>
        <v>7.4255254320503597E-6</v>
      </c>
      <c r="BV28" s="9">
        <f t="shared" si="73"/>
        <v>3.148832353928886E-5</v>
      </c>
      <c r="BW28" s="50">
        <f t="shared" si="74"/>
        <v>2.9702101728201439E-5</v>
      </c>
      <c r="BX28">
        <f t="shared" si="20"/>
        <v>0.25</v>
      </c>
      <c r="BY28" s="10">
        <f t="shared" si="75"/>
        <v>9000</v>
      </c>
      <c r="BZ28" s="9">
        <f t="shared" si="76"/>
        <v>3.6905873139591732E-6</v>
      </c>
      <c r="CA28" s="9">
        <f t="shared" si="77"/>
        <v>1.5471811819205462E-5</v>
      </c>
      <c r="CB28" s="50">
        <f t="shared" si="78"/>
        <v>3.6905873143282321E-16</v>
      </c>
      <c r="CC28">
        <f t="shared" si="21"/>
        <v>9999999999</v>
      </c>
      <c r="CD28" s="11">
        <v>1.8663074222803561E-6</v>
      </c>
      <c r="CE28" s="9">
        <f t="shared" si="79"/>
        <v>7.4652296891214244E-6</v>
      </c>
      <c r="CF28">
        <f t="shared" si="22"/>
        <v>0.25</v>
      </c>
      <c r="CH28">
        <f t="shared" si="31"/>
        <v>1.8663074222803578E-6</v>
      </c>
    </row>
    <row r="29" spans="2:86" ht="15.75" thickBot="1" x14ac:dyDescent="0.25">
      <c r="B29" s="83">
        <f>'[1]3 Ohm Jointless NOSHUNT'!C29</f>
        <v>2.0314916437286819</v>
      </c>
      <c r="C29" s="84">
        <f>D29*'[1]3 Ohm Jointless NOSHUNT'!I29</f>
        <v>1.6268022177727983</v>
      </c>
      <c r="D29" s="50">
        <f t="shared" si="0"/>
        <v>6.005939857523483</v>
      </c>
      <c r="E29" s="50">
        <f t="shared" si="1"/>
        <v>8.994060142476517</v>
      </c>
      <c r="F29" s="85">
        <f t="shared" si="23"/>
        <v>0.20704247013385357</v>
      </c>
      <c r="G29" s="86">
        <f>'[1]3 Ohm Jointless NOSHUNT'!D29</f>
        <v>0.20497301677867405</v>
      </c>
      <c r="H29" s="86">
        <f t="shared" si="2"/>
        <v>0.13687429166433132</v>
      </c>
      <c r="I29" s="50">
        <f t="shared" si="24"/>
        <v>0.20704247013385357</v>
      </c>
      <c r="J29" s="51">
        <f t="shared" si="32"/>
        <v>20000</v>
      </c>
      <c r="K29" s="87">
        <f t="shared" si="33"/>
        <v>0.95177821800672757</v>
      </c>
      <c r="L29" s="87">
        <f t="shared" si="25"/>
        <v>2.3019911681049131E-2</v>
      </c>
      <c r="M29" s="87">
        <f t="shared" si="26"/>
        <v>2.5201870312223346E-2</v>
      </c>
      <c r="N29" s="88">
        <f t="shared" si="27"/>
        <v>8000</v>
      </c>
      <c r="O29" s="9">
        <f t="shared" si="34"/>
        <v>1.2310556111878681</v>
      </c>
      <c r="P29" s="11">
        <f t="shared" si="28"/>
        <v>15</v>
      </c>
      <c r="Q29" s="10">
        <f t="shared" si="29"/>
        <v>2000</v>
      </c>
      <c r="R29" s="9">
        <f t="shared" si="3"/>
        <v>6.8422701336567027E-2</v>
      </c>
      <c r="S29" s="9">
        <f t="shared" si="35"/>
        <v>0.47368901144574882</v>
      </c>
      <c r="T29" s="50">
        <f t="shared" si="36"/>
        <v>6.8422701336567027</v>
      </c>
      <c r="U29">
        <f t="shared" si="4"/>
        <v>0.01</v>
      </c>
      <c r="V29" s="89">
        <f t="shared" si="30"/>
        <v>10000</v>
      </c>
      <c r="W29" s="9">
        <f t="shared" si="37"/>
        <v>5.1760617533463393E-2</v>
      </c>
      <c r="X29" s="11">
        <f t="shared" si="38"/>
        <v>0.22666713729103022</v>
      </c>
      <c r="Y29" s="90">
        <f t="shared" si="39"/>
        <v>0.20704247013385357</v>
      </c>
      <c r="Z29">
        <f t="shared" si="5"/>
        <v>0.25</v>
      </c>
      <c r="AA29" s="10">
        <f t="shared" si="40"/>
        <v>10000</v>
      </c>
      <c r="AB29" s="9">
        <f t="shared" si="41"/>
        <v>2.2359163982518436E-2</v>
      </c>
      <c r="AC29" s="9">
        <f t="shared" si="42"/>
        <v>0.10908345070141091</v>
      </c>
      <c r="AD29" s="50">
        <f t="shared" si="43"/>
        <v>2.2359163984754354E-12</v>
      </c>
      <c r="AE29">
        <f t="shared" si="6"/>
        <v>9999999999</v>
      </c>
      <c r="AF29" s="88">
        <f t="shared" si="7"/>
        <v>10000</v>
      </c>
      <c r="AG29" s="9">
        <f t="shared" si="44"/>
        <v>7.3867373008759188E-3</v>
      </c>
      <c r="AH29" s="9">
        <f t="shared" si="45"/>
        <v>3.2347577539574714E-2</v>
      </c>
      <c r="AI29" s="50">
        <f t="shared" si="46"/>
        <v>2.9546949203503675E-2</v>
      </c>
      <c r="AJ29">
        <f t="shared" si="8"/>
        <v>0.25</v>
      </c>
      <c r="AK29" s="10">
        <f t="shared" si="47"/>
        <v>10000</v>
      </c>
      <c r="AL29" s="9">
        <f t="shared" si="48"/>
        <v>3.1908675022874569E-3</v>
      </c>
      <c r="AM29" s="9">
        <f t="shared" si="49"/>
        <v>1.5567255976216703E-2</v>
      </c>
      <c r="AN29" s="50">
        <f t="shared" si="50"/>
        <v>3.1908675026065438E-13</v>
      </c>
      <c r="AO29">
        <f t="shared" si="9"/>
        <v>9999999999</v>
      </c>
      <c r="AP29" s="88">
        <f t="shared" si="10"/>
        <v>10000</v>
      </c>
      <c r="AQ29" s="9">
        <f t="shared" si="51"/>
        <v>1.0541584559921938E-3</v>
      </c>
      <c r="AR29" s="9">
        <f t="shared" si="52"/>
        <v>4.6163092384135206E-3</v>
      </c>
      <c r="AS29" s="50">
        <f t="shared" si="53"/>
        <v>4.2166338239687752E-3</v>
      </c>
      <c r="AT29">
        <f t="shared" si="11"/>
        <v>0.25</v>
      </c>
      <c r="AU29" s="10">
        <f t="shared" si="54"/>
        <v>10000</v>
      </c>
      <c r="AV29" s="9">
        <f t="shared" si="55"/>
        <v>4.5536772221160717E-4</v>
      </c>
      <c r="AW29" s="9">
        <f t="shared" si="56"/>
        <v>2.2215955815947991E-3</v>
      </c>
      <c r="AX29" s="50">
        <f t="shared" si="57"/>
        <v>4.5536772225714393E-14</v>
      </c>
      <c r="AY29">
        <f t="shared" si="12"/>
        <v>9999999999</v>
      </c>
      <c r="AZ29" s="88">
        <f t="shared" si="13"/>
        <v>10000</v>
      </c>
      <c r="BA29" s="9">
        <f t="shared" si="58"/>
        <v>1.5043918758754992E-4</v>
      </c>
      <c r="BB29" s="9">
        <f t="shared" si="59"/>
        <v>6.5878621671502241E-4</v>
      </c>
      <c r="BC29" s="50">
        <f t="shared" si="60"/>
        <v>6.0175675035019967E-4</v>
      </c>
      <c r="BD29">
        <f t="shared" si="14"/>
        <v>0.25</v>
      </c>
      <c r="BE29" s="10">
        <f t="shared" si="61"/>
        <v>10000</v>
      </c>
      <c r="BF29" s="9">
        <f t="shared" si="62"/>
        <v>6.4987317212189709E-5</v>
      </c>
      <c r="BG29" s="9">
        <f t="shared" si="63"/>
        <v>3.1703342002055462E-4</v>
      </c>
      <c r="BH29" s="50">
        <f t="shared" si="64"/>
        <v>6.4987317218688441E-15</v>
      </c>
      <c r="BI29">
        <f t="shared" si="15"/>
        <v>9999999999</v>
      </c>
      <c r="BJ29" s="88">
        <f t="shared" si="16"/>
        <v>10000</v>
      </c>
      <c r="BK29" s="9">
        <f t="shared" si="65"/>
        <v>2.1473676144137759E-5</v>
      </c>
      <c r="BL29" s="9">
        <f t="shared" si="66"/>
        <v>9.3976919538653401E-5</v>
      </c>
      <c r="BM29" s="50">
        <f t="shared" si="67"/>
        <v>8.5894704576551035E-5</v>
      </c>
      <c r="BN29">
        <f t="shared" si="17"/>
        <v>0.25</v>
      </c>
      <c r="BO29" s="10">
        <f t="shared" si="68"/>
        <v>10000</v>
      </c>
      <c r="BP29" s="9">
        <f t="shared" si="69"/>
        <v>9.2881144472231149E-6</v>
      </c>
      <c r="BQ29" s="9">
        <f t="shared" si="70"/>
        <v>4.5176387887730801E-5</v>
      </c>
      <c r="BR29" s="50">
        <f t="shared" si="71"/>
        <v>9.288114448151927E-16</v>
      </c>
      <c r="BS29">
        <f t="shared" si="18"/>
        <v>9999999999</v>
      </c>
      <c r="BT29" s="88">
        <f t="shared" si="19"/>
        <v>10000</v>
      </c>
      <c r="BU29" s="9">
        <f t="shared" si="72"/>
        <v>3.0964464857326158E-6</v>
      </c>
      <c r="BV29" s="9">
        <f t="shared" si="73"/>
        <v>1.3143723588190152E-5</v>
      </c>
      <c r="BW29" s="50">
        <f t="shared" si="74"/>
        <v>1.2385785942930463E-5</v>
      </c>
      <c r="BX29">
        <f t="shared" si="20"/>
        <v>0.25</v>
      </c>
      <c r="BY29" s="10">
        <f t="shared" si="75"/>
        <v>10000</v>
      </c>
      <c r="BZ29" s="9">
        <f t="shared" si="76"/>
        <v>1.422203515770306E-6</v>
      </c>
      <c r="CA29" s="9">
        <f t="shared" si="77"/>
        <v>5.9753332513840928E-6</v>
      </c>
      <c r="CB29" s="50">
        <f t="shared" si="78"/>
        <v>1.4222035159125263E-16</v>
      </c>
      <c r="CC29">
        <f t="shared" si="21"/>
        <v>9999999999</v>
      </c>
      <c r="CD29" s="11">
        <v>6.6575035041386309E-7</v>
      </c>
      <c r="CE29" s="9">
        <f t="shared" si="79"/>
        <v>2.6630014016554524E-6</v>
      </c>
      <c r="CF29">
        <f t="shared" si="22"/>
        <v>0.25</v>
      </c>
      <c r="CH29">
        <f t="shared" si="31"/>
        <v>6.6575035041386309E-7</v>
      </c>
    </row>
    <row r="30" spans="2:86" ht="15.75" thickBot="1" x14ac:dyDescent="0.25">
      <c r="B30" s="83">
        <f>'[1]3 Ohm Jointless NOSHUNT'!C30</f>
        <v>1.9016795158843662</v>
      </c>
      <c r="C30" s="84">
        <f>D30*'[1]3 Ohm Jointless NOSHUNT'!I30</f>
        <v>1.564831854418824</v>
      </c>
      <c r="D30" s="50">
        <f t="shared" si="0"/>
        <v>6.1715125025592465</v>
      </c>
      <c r="E30" s="50">
        <f t="shared" si="1"/>
        <v>8.8284874974407437</v>
      </c>
      <c r="F30" s="85">
        <f t="shared" si="23"/>
        <v>0.19122759480389079</v>
      </c>
      <c r="G30" s="86">
        <f>'[1]3 Ohm Jointless NOSHUNT'!D30</f>
        <v>0.20921518877639031</v>
      </c>
      <c r="H30" s="86">
        <f t="shared" si="2"/>
        <v>0.14625088993251439</v>
      </c>
      <c r="I30" s="50">
        <f t="shared" si="24"/>
        <v>0.19122759480389079</v>
      </c>
      <c r="J30" s="51">
        <f t="shared" si="32"/>
        <v>22000</v>
      </c>
      <c r="K30" s="87">
        <f t="shared" si="33"/>
        <v>0.9548098604754568</v>
      </c>
      <c r="L30" s="87">
        <f t="shared" si="25"/>
        <v>2.1660289473063764E-2</v>
      </c>
      <c r="M30" s="87">
        <f t="shared" si="26"/>
        <v>2.3529850051479433E-2</v>
      </c>
      <c r="N30" s="88">
        <f t="shared" si="27"/>
        <v>8800</v>
      </c>
      <c r="O30" s="9">
        <f t="shared" si="34"/>
        <v>1.2911741532587857</v>
      </c>
      <c r="P30" s="11">
        <f t="shared" si="28"/>
        <v>14.999999999999989</v>
      </c>
      <c r="Q30" s="10">
        <f t="shared" si="29"/>
        <v>2200</v>
      </c>
      <c r="R30" s="9">
        <f t="shared" si="3"/>
        <v>6.4748183328362963E-2</v>
      </c>
      <c r="S30" s="9">
        <f t="shared" si="35"/>
        <v>0.44012898740823692</v>
      </c>
      <c r="T30" s="50">
        <f t="shared" si="36"/>
        <v>6.4748183328362963</v>
      </c>
      <c r="U30">
        <f t="shared" si="4"/>
        <v>0.01</v>
      </c>
      <c r="V30" s="89">
        <f t="shared" si="30"/>
        <v>11000</v>
      </c>
      <c r="W30" s="9">
        <f t="shared" si="37"/>
        <v>4.7806898700972697E-2</v>
      </c>
      <c r="X30" s="11">
        <f t="shared" si="38"/>
        <v>0.20773298699614162</v>
      </c>
      <c r="Y30" s="90">
        <f t="shared" si="39"/>
        <v>0.19122759480389079</v>
      </c>
      <c r="Z30">
        <f t="shared" si="5"/>
        <v>0.25</v>
      </c>
      <c r="AA30" s="10">
        <f t="shared" si="40"/>
        <v>11000</v>
      </c>
      <c r="AB30" s="9">
        <f t="shared" si="41"/>
        <v>1.922894553757061E-2</v>
      </c>
      <c r="AC30" s="9">
        <f t="shared" si="42"/>
        <v>9.1909892623727368E-2</v>
      </c>
      <c r="AD30" s="50">
        <f t="shared" si="43"/>
        <v>1.9228945539493503E-12</v>
      </c>
      <c r="AE30">
        <f t="shared" si="6"/>
        <v>9999999999</v>
      </c>
      <c r="AF30" s="88">
        <f t="shared" si="7"/>
        <v>11000</v>
      </c>
      <c r="AG30" s="9">
        <f t="shared" si="44"/>
        <v>5.8261053394911017E-3</v>
      </c>
      <c r="AH30" s="9">
        <f t="shared" si="45"/>
        <v>2.5315891561732654E-2</v>
      </c>
      <c r="AI30" s="50">
        <f t="shared" si="46"/>
        <v>2.3304421357964407E-2</v>
      </c>
      <c r="AJ30">
        <f t="shared" si="8"/>
        <v>0.25</v>
      </c>
      <c r="AK30" s="10">
        <f t="shared" si="47"/>
        <v>11000</v>
      </c>
      <c r="AL30" s="9">
        <f t="shared" si="48"/>
        <v>2.3433827671851008E-3</v>
      </c>
      <c r="AM30" s="9">
        <f t="shared" si="49"/>
        <v>1.120082517147703E-2</v>
      </c>
      <c r="AN30" s="50">
        <f t="shared" si="50"/>
        <v>2.3433827674194392E-13</v>
      </c>
      <c r="AO30">
        <f t="shared" si="9"/>
        <v>9999999999</v>
      </c>
      <c r="AP30" s="88">
        <f t="shared" si="10"/>
        <v>11000</v>
      </c>
      <c r="AQ30" s="9">
        <f t="shared" si="51"/>
        <v>7.1001267983688502E-4</v>
      </c>
      <c r="AR30" s="9">
        <f t="shared" si="52"/>
        <v>3.0851832661305603E-3</v>
      </c>
      <c r="AS30" s="50">
        <f t="shared" si="53"/>
        <v>2.8400507193475401E-3</v>
      </c>
      <c r="AT30">
        <f t="shared" si="11"/>
        <v>0.25</v>
      </c>
      <c r="AU30" s="10">
        <f t="shared" si="54"/>
        <v>11000</v>
      </c>
      <c r="AV30" s="9">
        <f t="shared" si="55"/>
        <v>2.8558216521321474E-4</v>
      </c>
      <c r="AW30" s="9">
        <f t="shared" si="56"/>
        <v>1.365015839215007E-3</v>
      </c>
      <c r="AX30" s="50">
        <f t="shared" si="57"/>
        <v>2.8558216524177296E-14</v>
      </c>
      <c r="AY30">
        <f t="shared" si="12"/>
        <v>9999999999</v>
      </c>
      <c r="AZ30" s="88">
        <f t="shared" si="13"/>
        <v>11000</v>
      </c>
      <c r="BA30" s="9">
        <f t="shared" si="58"/>
        <v>8.6527587586424321E-5</v>
      </c>
      <c r="BB30" s="9">
        <f t="shared" si="59"/>
        <v>3.7598223632806082E-4</v>
      </c>
      <c r="BC30" s="50">
        <f t="shared" si="60"/>
        <v>3.4611035034569728E-4</v>
      </c>
      <c r="BD30">
        <f t="shared" si="14"/>
        <v>0.25</v>
      </c>
      <c r="BE30" s="10">
        <f t="shared" si="61"/>
        <v>11000</v>
      </c>
      <c r="BF30" s="9">
        <f t="shared" si="62"/>
        <v>3.4803653110470801E-5</v>
      </c>
      <c r="BG30" s="9">
        <f t="shared" si="63"/>
        <v>1.6634872009230005E-4</v>
      </c>
      <c r="BH30" s="50">
        <f t="shared" si="64"/>
        <v>3.4803653113951165E-15</v>
      </c>
      <c r="BI30">
        <f t="shared" si="15"/>
        <v>9999999999</v>
      </c>
      <c r="BJ30" s="88">
        <f t="shared" si="16"/>
        <v>11000</v>
      </c>
      <c r="BK30" s="9">
        <f t="shared" si="65"/>
        <v>1.0546090439740112E-5</v>
      </c>
      <c r="BL30" s="9">
        <f t="shared" si="66"/>
        <v>4.5810043763916661E-5</v>
      </c>
      <c r="BM30" s="50">
        <f t="shared" si="67"/>
        <v>4.2184361758960449E-5</v>
      </c>
      <c r="BN30">
        <f t="shared" si="17"/>
        <v>0.25</v>
      </c>
      <c r="BO30" s="10">
        <f t="shared" si="68"/>
        <v>11000</v>
      </c>
      <c r="BP30" s="9">
        <f t="shared" si="69"/>
        <v>4.2453705581591331E-6</v>
      </c>
      <c r="BQ30" s="9">
        <f t="shared" si="70"/>
        <v>2.0253674592682161E-5</v>
      </c>
      <c r="BR30" s="50">
        <f t="shared" si="71"/>
        <v>4.2453705585836703E-16</v>
      </c>
      <c r="BS30">
        <f t="shared" si="18"/>
        <v>9999999999</v>
      </c>
      <c r="BT30" s="88">
        <f t="shared" si="19"/>
        <v>11000</v>
      </c>
      <c r="BU30" s="9">
        <f t="shared" si="72"/>
        <v>1.2950152440914466E-6</v>
      </c>
      <c r="BV30" s="9">
        <f t="shared" si="73"/>
        <v>5.5010538177177421E-6</v>
      </c>
      <c r="BW30" s="50">
        <f t="shared" si="74"/>
        <v>5.1800609763657866E-6</v>
      </c>
      <c r="BX30">
        <f t="shared" si="20"/>
        <v>0.25</v>
      </c>
      <c r="BY30" s="10">
        <f t="shared" si="75"/>
        <v>11000</v>
      </c>
      <c r="BZ30" s="9">
        <f t="shared" si="76"/>
        <v>5.4968417863768462E-7</v>
      </c>
      <c r="CA30" s="9">
        <f t="shared" si="77"/>
        <v>2.3138217069780147E-6</v>
      </c>
      <c r="CB30" s="50">
        <f t="shared" si="78"/>
        <v>5.4968417869265307E-17</v>
      </c>
      <c r="CC30">
        <f t="shared" si="21"/>
        <v>9999999999</v>
      </c>
      <c r="CD30" s="11">
        <v>2.381532656561048E-7</v>
      </c>
      <c r="CE30" s="9">
        <f t="shared" si="79"/>
        <v>9.5261306262441918E-7</v>
      </c>
      <c r="CF30">
        <f t="shared" si="22"/>
        <v>0.25</v>
      </c>
      <c r="CH30">
        <f t="shared" si="31"/>
        <v>2.3815326565610495E-7</v>
      </c>
    </row>
    <row r="31" spans="2:86" ht="15.75" thickBot="1" x14ac:dyDescent="0.25">
      <c r="B31" s="83">
        <f>'[1]3 Ohm Jointless NOSHUNT'!C31</f>
        <v>1.7762762979836226</v>
      </c>
      <c r="C31" s="84">
        <f>D31*'[1]3 Ohm Jointless NOSHUNT'!I31</f>
        <v>1.4964812931206437</v>
      </c>
      <c r="D31" s="50">
        <f t="shared" si="0"/>
        <v>6.3186170480040449</v>
      </c>
      <c r="E31" s="50">
        <f t="shared" si="1"/>
        <v>8.6813829519959587</v>
      </c>
      <c r="F31" s="85">
        <f t="shared" si="23"/>
        <v>0.17652797227510522</v>
      </c>
      <c r="G31" s="86">
        <f>'[1]3 Ohm Jointless NOSHUNT'!D31</f>
        <v>0.21285497151567173</v>
      </c>
      <c r="H31" s="86">
        <f t="shared" si="2"/>
        <v>0.15492336407785329</v>
      </c>
      <c r="I31" s="50">
        <f t="shared" si="24"/>
        <v>0.17652797227510522</v>
      </c>
      <c r="J31" s="51">
        <f t="shared" si="32"/>
        <v>24000</v>
      </c>
      <c r="K31" s="87">
        <f t="shared" si="33"/>
        <v>0.95770064189076831</v>
      </c>
      <c r="L31" s="87">
        <f t="shared" si="25"/>
        <v>2.0334084241096544E-2</v>
      </c>
      <c r="M31" s="87">
        <f t="shared" si="26"/>
        <v>2.1965273868135189E-2</v>
      </c>
      <c r="N31" s="88">
        <f t="shared" si="27"/>
        <v>9600</v>
      </c>
      <c r="O31" s="9">
        <f t="shared" si="34"/>
        <v>1.3449490517713387</v>
      </c>
      <c r="P31" s="11">
        <f t="shared" si="28"/>
        <v>15.000000000000004</v>
      </c>
      <c r="Q31" s="10">
        <f t="shared" si="29"/>
        <v>2400</v>
      </c>
      <c r="R31" s="9">
        <f t="shared" si="3"/>
        <v>6.1225788126888309E-2</v>
      </c>
      <c r="S31" s="9">
        <f t="shared" si="35"/>
        <v>0.40923640627577573</v>
      </c>
      <c r="T31" s="50">
        <f t="shared" si="36"/>
        <v>6.1225788126888308</v>
      </c>
      <c r="U31">
        <f t="shared" si="4"/>
        <v>0.01</v>
      </c>
      <c r="V31" s="89">
        <f t="shared" si="30"/>
        <v>12000</v>
      </c>
      <c r="W31" s="9">
        <f t="shared" si="37"/>
        <v>4.4131993068776305E-2</v>
      </c>
      <c r="X31" s="11">
        <f t="shared" si="38"/>
        <v>0.19068895409475117</v>
      </c>
      <c r="Y31" s="90">
        <f t="shared" si="39"/>
        <v>0.17652797227510522</v>
      </c>
      <c r="Z31">
        <f t="shared" si="5"/>
        <v>0.25</v>
      </c>
      <c r="AA31" s="10">
        <f t="shared" si="40"/>
        <v>12000</v>
      </c>
      <c r="AB31" s="9">
        <f t="shared" si="41"/>
        <v>1.6516583199763735E-2</v>
      </c>
      <c r="AC31" s="9">
        <f t="shared" si="42"/>
        <v>7.7595477717876671E-2</v>
      </c>
      <c r="AD31" s="50">
        <f t="shared" si="43"/>
        <v>1.6516583201415392E-12</v>
      </c>
      <c r="AE31">
        <f t="shared" si="6"/>
        <v>9999999999</v>
      </c>
      <c r="AF31" s="88">
        <f t="shared" si="7"/>
        <v>12000</v>
      </c>
      <c r="AG31" s="9">
        <f t="shared" si="44"/>
        <v>4.5943669304847942E-3</v>
      </c>
      <c r="AH31" s="9">
        <f t="shared" si="45"/>
        <v>1.9851698588356566E-2</v>
      </c>
      <c r="AI31" s="50">
        <f t="shared" si="46"/>
        <v>1.8377467721939177E-2</v>
      </c>
      <c r="AJ31">
        <f t="shared" si="8"/>
        <v>0.25</v>
      </c>
      <c r="AK31" s="10">
        <f t="shared" si="47"/>
        <v>12000</v>
      </c>
      <c r="AL31" s="9">
        <f t="shared" si="48"/>
        <v>1.7194610628505497E-3</v>
      </c>
      <c r="AM31" s="9">
        <f t="shared" si="49"/>
        <v>8.078087385181185E-3</v>
      </c>
      <c r="AN31" s="50">
        <f t="shared" si="50"/>
        <v>1.7194610630224957E-13</v>
      </c>
      <c r="AO31">
        <f t="shared" si="9"/>
        <v>9999999999</v>
      </c>
      <c r="AP31" s="88">
        <f t="shared" si="10"/>
        <v>12000</v>
      </c>
      <c r="AQ31" s="9">
        <f t="shared" si="51"/>
        <v>4.7829717563410804E-4</v>
      </c>
      <c r="AR31" s="9">
        <f t="shared" si="52"/>
        <v>2.0666636585944635E-3</v>
      </c>
      <c r="AS31" s="50">
        <f t="shared" si="53"/>
        <v>1.9131887025364322E-3</v>
      </c>
      <c r="AT31">
        <f t="shared" si="11"/>
        <v>0.25</v>
      </c>
      <c r="AU31" s="10">
        <f t="shared" si="54"/>
        <v>12000</v>
      </c>
      <c r="AV31" s="9">
        <f t="shared" si="55"/>
        <v>1.7900473178867571E-4</v>
      </c>
      <c r="AW31" s="9">
        <f t="shared" si="56"/>
        <v>8.4097029012287052E-4</v>
      </c>
      <c r="AX31" s="50">
        <f t="shared" si="57"/>
        <v>1.7900473180657618E-14</v>
      </c>
      <c r="AY31">
        <f t="shared" si="12"/>
        <v>9999999999</v>
      </c>
      <c r="AZ31" s="88">
        <f t="shared" si="13"/>
        <v>12000</v>
      </c>
      <c r="BA31" s="9">
        <f t="shared" si="58"/>
        <v>4.9793222798356996E-5</v>
      </c>
      <c r="BB31" s="9">
        <f t="shared" si="59"/>
        <v>2.1515002047795191E-4</v>
      </c>
      <c r="BC31" s="50">
        <f t="shared" si="60"/>
        <v>1.9917289119342798E-4</v>
      </c>
      <c r="BD31">
        <f t="shared" si="14"/>
        <v>0.25</v>
      </c>
      <c r="BE31" s="10">
        <f t="shared" si="61"/>
        <v>12000</v>
      </c>
      <c r="BF31" s="9">
        <f t="shared" si="62"/>
        <v>1.8635428143704382E-5</v>
      </c>
      <c r="BG31" s="9">
        <f t="shared" si="63"/>
        <v>8.7548772518702771E-5</v>
      </c>
      <c r="BH31" s="50">
        <f t="shared" si="64"/>
        <v>1.8635428145567925E-15</v>
      </c>
      <c r="BI31">
        <f t="shared" si="15"/>
        <v>9999999999</v>
      </c>
      <c r="BJ31" s="88">
        <f t="shared" si="16"/>
        <v>12000</v>
      </c>
      <c r="BK31" s="9">
        <f t="shared" si="65"/>
        <v>5.1840427467038493E-6</v>
      </c>
      <c r="BL31" s="9">
        <f t="shared" si="66"/>
        <v>2.2395618740948415E-5</v>
      </c>
      <c r="BM31" s="50">
        <f t="shared" si="67"/>
        <v>2.0736170986815397E-5</v>
      </c>
      <c r="BN31">
        <f t="shared" si="17"/>
        <v>0.25</v>
      </c>
      <c r="BO31" s="10">
        <f t="shared" si="68"/>
        <v>12000</v>
      </c>
      <c r="BP31" s="9">
        <f t="shared" si="69"/>
        <v>1.9411680269024175E-6</v>
      </c>
      <c r="BQ31" s="9">
        <f t="shared" si="70"/>
        <v>9.1089942909843207E-6</v>
      </c>
      <c r="BR31" s="50">
        <f t="shared" si="71"/>
        <v>1.9411680270965344E-16</v>
      </c>
      <c r="BS31">
        <f t="shared" si="18"/>
        <v>9999999999</v>
      </c>
      <c r="BT31" s="88">
        <f t="shared" si="19"/>
        <v>12000</v>
      </c>
      <c r="BU31" s="9">
        <f t="shared" si="72"/>
        <v>5.4268965030036683E-7</v>
      </c>
      <c r="BV31" s="9">
        <f t="shared" si="73"/>
        <v>2.3065012481969074E-6</v>
      </c>
      <c r="BW31" s="50">
        <f t="shared" si="74"/>
        <v>2.1707586012014673E-6</v>
      </c>
      <c r="BX31">
        <f t="shared" si="20"/>
        <v>0.25</v>
      </c>
      <c r="BY31" s="10">
        <f t="shared" si="75"/>
        <v>12000</v>
      </c>
      <c r="BZ31" s="9">
        <f t="shared" si="76"/>
        <v>2.128855420614105E-7</v>
      </c>
      <c r="CA31" s="9">
        <f t="shared" si="77"/>
        <v>8.9755432106701734E-7</v>
      </c>
      <c r="CB31" s="50">
        <f t="shared" si="78"/>
        <v>2.1288554208269904E-17</v>
      </c>
      <c r="CC31">
        <f t="shared" si="21"/>
        <v>9999999999</v>
      </c>
      <c r="CD31" s="11">
        <v>8.5354142756692976E-8</v>
      </c>
      <c r="CE31" s="9">
        <f t="shared" si="79"/>
        <v>3.414165710267719E-7</v>
      </c>
      <c r="CF31">
        <f t="shared" si="22"/>
        <v>0.25</v>
      </c>
      <c r="CH31">
        <f t="shared" si="31"/>
        <v>8.5354142756692963E-8</v>
      </c>
    </row>
    <row r="32" spans="2:86" ht="15.75" thickBot="1" x14ac:dyDescent="0.25">
      <c r="B32" s="83">
        <f>'[1]3 Ohm Jointless NOSHUNT'!C32</f>
        <v>1.656261472792659</v>
      </c>
      <c r="C32" s="84">
        <f>D32*'[1]3 Ohm Jointless NOSHUNT'!I32</f>
        <v>1.4242555369868211</v>
      </c>
      <c r="D32" s="50">
        <f t="shared" si="0"/>
        <v>6.4494143605176903</v>
      </c>
      <c r="E32" s="50">
        <f t="shared" si="1"/>
        <v>8.550585639482307</v>
      </c>
      <c r="F32" s="85">
        <f t="shared" si="23"/>
        <v>0.16288324489706146</v>
      </c>
      <c r="G32" s="86">
        <f>'[1]3 Ohm Jointless NOSHUNT'!D32</f>
        <v>0.21598181230795385</v>
      </c>
      <c r="H32" s="86">
        <f t="shared" si="2"/>
        <v>0.16290769552410334</v>
      </c>
      <c r="I32" s="50">
        <f t="shared" si="24"/>
        <v>0.16288324489706146</v>
      </c>
      <c r="J32" s="51">
        <f t="shared" si="32"/>
        <v>26000</v>
      </c>
      <c r="K32" s="87">
        <f t="shared" si="33"/>
        <v>0.9604569892840048</v>
      </c>
      <c r="L32" s="87">
        <f t="shared" si="25"/>
        <v>1.9049367115270853E-2</v>
      </c>
      <c r="M32" s="87">
        <f t="shared" si="26"/>
        <v>2.0493643600724348E-2</v>
      </c>
      <c r="N32" s="88">
        <f t="shared" si="27"/>
        <v>10400</v>
      </c>
      <c r="O32" s="9">
        <f t="shared" si="34"/>
        <v>1.392956201909554</v>
      </c>
      <c r="P32" s="11">
        <f t="shared" si="28"/>
        <v>14.999999999999996</v>
      </c>
      <c r="Q32" s="10">
        <f t="shared" si="29"/>
        <v>2600</v>
      </c>
      <c r="R32" s="9">
        <f t="shared" si="3"/>
        <v>5.7855374160490664E-2</v>
      </c>
      <c r="S32" s="9">
        <f t="shared" si="35"/>
        <v>0.38068526621508259</v>
      </c>
      <c r="T32" s="50">
        <f t="shared" si="36"/>
        <v>5.785537416049066</v>
      </c>
      <c r="U32">
        <f t="shared" si="4"/>
        <v>0.01</v>
      </c>
      <c r="V32" s="89">
        <f t="shared" si="30"/>
        <v>13000</v>
      </c>
      <c r="W32" s="9">
        <f t="shared" si="37"/>
        <v>4.0720811224265366E-2</v>
      </c>
      <c r="X32" s="11">
        <f t="shared" si="38"/>
        <v>0.17523265467302207</v>
      </c>
      <c r="Y32" s="90">
        <f t="shared" si="39"/>
        <v>0.16288324489706146</v>
      </c>
      <c r="Z32">
        <f t="shared" si="5"/>
        <v>0.25</v>
      </c>
      <c r="AA32" s="10">
        <f t="shared" si="40"/>
        <v>13000</v>
      </c>
      <c r="AB32" s="9">
        <f t="shared" si="41"/>
        <v>1.4170657208503697E-2</v>
      </c>
      <c r="AC32" s="9">
        <f t="shared" si="42"/>
        <v>6.5610419029934031E-2</v>
      </c>
      <c r="AD32" s="50">
        <f t="shared" si="43"/>
        <v>1.4170657209920762E-12</v>
      </c>
      <c r="AE32">
        <f t="shared" si="6"/>
        <v>9999999999</v>
      </c>
      <c r="AF32" s="88">
        <f t="shared" si="7"/>
        <v>13000</v>
      </c>
      <c r="AG32" s="9">
        <f t="shared" si="44"/>
        <v>3.622266975214096E-3</v>
      </c>
      <c r="AH32" s="9">
        <f t="shared" si="45"/>
        <v>1.5587593637950117E-2</v>
      </c>
      <c r="AI32" s="50">
        <f t="shared" si="46"/>
        <v>1.4489067900856384E-2</v>
      </c>
      <c r="AJ32">
        <f t="shared" si="8"/>
        <v>0.25</v>
      </c>
      <c r="AK32" s="10">
        <f t="shared" si="47"/>
        <v>13000</v>
      </c>
      <c r="AL32" s="9">
        <f t="shared" si="48"/>
        <v>1.260532442468629E-3</v>
      </c>
      <c r="AM32" s="9">
        <f t="shared" si="49"/>
        <v>5.8362897715079562E-3</v>
      </c>
      <c r="AN32" s="50">
        <f t="shared" si="50"/>
        <v>1.2605324425946822E-13</v>
      </c>
      <c r="AO32">
        <f t="shared" si="9"/>
        <v>9999999999</v>
      </c>
      <c r="AP32" s="88">
        <f t="shared" si="10"/>
        <v>13000</v>
      </c>
      <c r="AQ32" s="9">
        <f t="shared" si="51"/>
        <v>3.2221406380395314E-4</v>
      </c>
      <c r="AR32" s="9">
        <f t="shared" si="52"/>
        <v>1.3865741801249575E-3</v>
      </c>
      <c r="AS32" s="50">
        <f t="shared" si="53"/>
        <v>1.2888562552158126E-3</v>
      </c>
      <c r="AT32">
        <f t="shared" si="11"/>
        <v>0.25</v>
      </c>
      <c r="AU32" s="10">
        <f t="shared" si="54"/>
        <v>13000</v>
      </c>
      <c r="AV32" s="9">
        <f t="shared" si="55"/>
        <v>1.1212903190417484E-4</v>
      </c>
      <c r="AW32" s="9">
        <f t="shared" si="56"/>
        <v>5.1915957914772462E-4</v>
      </c>
      <c r="AX32" s="50">
        <f t="shared" si="57"/>
        <v>1.1212903191538774E-14</v>
      </c>
      <c r="AY32">
        <f t="shared" si="12"/>
        <v>9999999999</v>
      </c>
      <c r="AZ32" s="88">
        <f t="shared" si="13"/>
        <v>13000</v>
      </c>
      <c r="BA32" s="9">
        <f t="shared" si="58"/>
        <v>2.8662141653547336E-5</v>
      </c>
      <c r="BB32" s="9">
        <f t="shared" si="59"/>
        <v>1.2334084812236907E-4</v>
      </c>
      <c r="BC32" s="50">
        <f t="shared" si="60"/>
        <v>1.1464856661418934E-4</v>
      </c>
      <c r="BD32">
        <f t="shared" si="14"/>
        <v>0.25</v>
      </c>
      <c r="BE32" s="10">
        <f t="shared" si="61"/>
        <v>13000</v>
      </c>
      <c r="BF32" s="9">
        <f t="shared" si="62"/>
        <v>9.9743212405172478E-6</v>
      </c>
      <c r="BG32" s="9">
        <f t="shared" si="63"/>
        <v>4.6181035118348215E-5</v>
      </c>
      <c r="BH32" s="50">
        <f t="shared" si="64"/>
        <v>9.9743212415146801E-16</v>
      </c>
      <c r="BI32">
        <f t="shared" si="15"/>
        <v>9999999999</v>
      </c>
      <c r="BJ32" s="88">
        <f t="shared" si="16"/>
        <v>13000</v>
      </c>
      <c r="BK32" s="9">
        <f t="shared" si="65"/>
        <v>2.5496857336517234E-6</v>
      </c>
      <c r="BL32" s="9">
        <f t="shared" si="66"/>
        <v>1.0970943737455576E-5</v>
      </c>
      <c r="BM32" s="50">
        <f t="shared" si="67"/>
        <v>1.0198742934606894E-5</v>
      </c>
      <c r="BN32">
        <f t="shared" si="17"/>
        <v>0.25</v>
      </c>
      <c r="BO32" s="10">
        <f t="shared" si="68"/>
        <v>13000</v>
      </c>
      <c r="BP32" s="9">
        <f t="shared" si="69"/>
        <v>8.8757391397582061E-7</v>
      </c>
      <c r="BQ32" s="9">
        <f t="shared" si="70"/>
        <v>4.1064874236258695E-6</v>
      </c>
      <c r="BR32" s="50">
        <f t="shared" si="71"/>
        <v>8.8757391406457804E-17</v>
      </c>
      <c r="BS32">
        <f t="shared" si="18"/>
        <v>9999999999</v>
      </c>
      <c r="BT32" s="88">
        <f t="shared" si="19"/>
        <v>13000</v>
      </c>
      <c r="BU32" s="9">
        <f t="shared" si="72"/>
        <v>2.2772669656567004E-7</v>
      </c>
      <c r="BV32" s="9">
        <f t="shared" si="73"/>
        <v>9.6824458987113333E-7</v>
      </c>
      <c r="BW32" s="50">
        <f t="shared" si="74"/>
        <v>9.1090678626268015E-7</v>
      </c>
      <c r="BX32">
        <f t="shared" si="20"/>
        <v>0.25</v>
      </c>
      <c r="BY32" s="10">
        <f t="shared" si="75"/>
        <v>13000</v>
      </c>
      <c r="BZ32" s="9">
        <f t="shared" si="76"/>
        <v>8.2562706913803431E-8</v>
      </c>
      <c r="CA32" s="9">
        <f t="shared" si="77"/>
        <v>3.4857419159321901E-7</v>
      </c>
      <c r="CB32" s="50">
        <f t="shared" si="78"/>
        <v>8.2562706922059698E-18</v>
      </c>
      <c r="CC32">
        <f t="shared" si="21"/>
        <v>9999999999</v>
      </c>
      <c r="CD32" s="11">
        <v>3.0630027132543665E-8</v>
      </c>
      <c r="CE32" s="9">
        <f t="shared" si="79"/>
        <v>1.2252010853017466E-7</v>
      </c>
      <c r="CF32">
        <f t="shared" si="22"/>
        <v>0.25</v>
      </c>
      <c r="CH32">
        <f t="shared" si="31"/>
        <v>3.0630027132543672E-8</v>
      </c>
    </row>
    <row r="33" spans="2:86" ht="15.75" thickBot="1" x14ac:dyDescent="0.25">
      <c r="B33" s="83">
        <f>'[1]3 Ohm Jointless NOSHUNT'!C33</f>
        <v>1.5421951654984807</v>
      </c>
      <c r="C33" s="84">
        <f>D33*'[1]3 Ohm Jointless NOSHUNT'!I33</f>
        <v>1.3500942250206365</v>
      </c>
      <c r="D33" s="50">
        <f t="shared" si="0"/>
        <v>6.5657751458336735</v>
      </c>
      <c r="E33" s="50">
        <f t="shared" si="1"/>
        <v>8.4342248541663327</v>
      </c>
      <c r="F33" s="85">
        <f t="shared" si="23"/>
        <v>0.15023335794266446</v>
      </c>
      <c r="G33" s="86">
        <f>'[1]3 Ohm Jointless NOSHUNT'!D33</f>
        <v>0.21866961428523102</v>
      </c>
      <c r="H33" s="86">
        <f t="shared" si="2"/>
        <v>0.170227323014015</v>
      </c>
      <c r="I33" s="50">
        <f t="shared" si="24"/>
        <v>0.15023335794266446</v>
      </c>
      <c r="J33" s="51">
        <f t="shared" si="32"/>
        <v>28000</v>
      </c>
      <c r="K33" s="87">
        <f t="shared" si="33"/>
        <v>0.96308164107277827</v>
      </c>
      <c r="L33" s="87">
        <f t="shared" si="25"/>
        <v>1.7812349153633517E-2</v>
      </c>
      <c r="M33" s="87">
        <f t="shared" si="26"/>
        <v>1.9106009773588277E-2</v>
      </c>
      <c r="N33" s="88">
        <f t="shared" si="27"/>
        <v>11200</v>
      </c>
      <c r="O33" s="9">
        <f t="shared" si="34"/>
        <v>1.4357355186230059</v>
      </c>
      <c r="P33" s="11">
        <f t="shared" si="28"/>
        <v>15.000000000000007</v>
      </c>
      <c r="Q33" s="10">
        <f t="shared" si="29"/>
        <v>2800</v>
      </c>
      <c r="R33" s="9">
        <f t="shared" si="3"/>
        <v>5.463602261164878E-2</v>
      </c>
      <c r="S33" s="9">
        <f t="shared" si="35"/>
        <v>0.35423019898016328</v>
      </c>
      <c r="T33" s="50">
        <f t="shared" si="36"/>
        <v>5.463602261164878</v>
      </c>
      <c r="U33">
        <f t="shared" si="4"/>
        <v>0.01</v>
      </c>
      <c r="V33" s="89">
        <f t="shared" si="30"/>
        <v>14000</v>
      </c>
      <c r="W33" s="9">
        <f t="shared" si="37"/>
        <v>3.7558339485666115E-2</v>
      </c>
      <c r="X33" s="11">
        <f t="shared" si="38"/>
        <v>0.16114438249634311</v>
      </c>
      <c r="Y33" s="90">
        <f t="shared" si="39"/>
        <v>0.15023335794266446</v>
      </c>
      <c r="Z33">
        <f t="shared" si="5"/>
        <v>0.25</v>
      </c>
      <c r="AA33" s="10">
        <f t="shared" si="40"/>
        <v>14000</v>
      </c>
      <c r="AB33" s="9">
        <f t="shared" si="41"/>
        <v>1.2145355559733891E-2</v>
      </c>
      <c r="AC33" s="9">
        <f t="shared" si="42"/>
        <v>5.5542035866992537E-2</v>
      </c>
      <c r="AD33" s="50">
        <f t="shared" si="43"/>
        <v>1.2145355560948427E-12</v>
      </c>
      <c r="AE33">
        <f t="shared" si="6"/>
        <v>9999999999</v>
      </c>
      <c r="AF33" s="88">
        <f t="shared" si="7"/>
        <v>14000</v>
      </c>
      <c r="AG33" s="9">
        <f t="shared" si="44"/>
        <v>2.8552219732493845E-3</v>
      </c>
      <c r="AH33" s="9">
        <f t="shared" si="45"/>
        <v>1.2250354729883155E-2</v>
      </c>
      <c r="AI33" s="50">
        <f t="shared" si="46"/>
        <v>1.1420887892997538E-2</v>
      </c>
      <c r="AJ33">
        <f t="shared" si="8"/>
        <v>0.25</v>
      </c>
      <c r="AK33" s="10">
        <f t="shared" si="47"/>
        <v>14000</v>
      </c>
      <c r="AL33" s="9">
        <f t="shared" si="48"/>
        <v>9.233018962862122E-4</v>
      </c>
      <c r="AM33" s="9">
        <f t="shared" si="49"/>
        <v>4.2223602909686629E-3</v>
      </c>
      <c r="AN33" s="50">
        <f t="shared" si="50"/>
        <v>9.2330189637854242E-14</v>
      </c>
      <c r="AO33">
        <f t="shared" si="9"/>
        <v>9999999999</v>
      </c>
      <c r="AP33" s="88">
        <f t="shared" si="10"/>
        <v>14000</v>
      </c>
      <c r="AQ33" s="9">
        <f t="shared" si="51"/>
        <v>2.1705678772857863E-4</v>
      </c>
      <c r="AR33" s="9">
        <f t="shared" si="52"/>
        <v>9.312840355815801E-4</v>
      </c>
      <c r="AS33" s="50">
        <f t="shared" si="53"/>
        <v>8.6822715091431453E-4</v>
      </c>
      <c r="AT33">
        <f t="shared" si="11"/>
        <v>0.25</v>
      </c>
      <c r="AU33" s="10">
        <f t="shared" si="54"/>
        <v>14000</v>
      </c>
      <c r="AV33" s="9">
        <f t="shared" si="55"/>
        <v>7.0190320397951297E-5</v>
      </c>
      <c r="AW33" s="9">
        <f t="shared" si="56"/>
        <v>3.2098798710975299E-4</v>
      </c>
      <c r="AX33" s="50">
        <f t="shared" si="57"/>
        <v>7.0190320404970333E-15</v>
      </c>
      <c r="AY33">
        <f t="shared" si="12"/>
        <v>9999999999</v>
      </c>
      <c r="AZ33" s="88">
        <f t="shared" si="13"/>
        <v>14000</v>
      </c>
      <c r="BA33" s="9">
        <f t="shared" si="58"/>
        <v>1.6500872503949509E-5</v>
      </c>
      <c r="BB33" s="9">
        <f t="shared" si="59"/>
        <v>7.0797116375659699E-5</v>
      </c>
      <c r="BC33" s="50">
        <f t="shared" si="60"/>
        <v>6.6003490015798037E-5</v>
      </c>
      <c r="BD33">
        <f t="shared" si="14"/>
        <v>0.25</v>
      </c>
      <c r="BE33" s="10">
        <f t="shared" si="61"/>
        <v>14000</v>
      </c>
      <c r="BF33" s="9">
        <f t="shared" si="62"/>
        <v>5.3359442847777424E-6</v>
      </c>
      <c r="BG33" s="9">
        <f t="shared" si="63"/>
        <v>2.4401791164959581E-5</v>
      </c>
      <c r="BH33" s="50">
        <f t="shared" si="64"/>
        <v>5.3359442853113365E-16</v>
      </c>
      <c r="BI33">
        <f t="shared" si="15"/>
        <v>9999999999</v>
      </c>
      <c r="BJ33" s="88">
        <f t="shared" si="16"/>
        <v>14000</v>
      </c>
      <c r="BK33" s="9">
        <f t="shared" si="65"/>
        <v>1.254434142580568E-6</v>
      </c>
      <c r="BL33" s="9">
        <f t="shared" si="66"/>
        <v>5.381887824927651E-6</v>
      </c>
      <c r="BM33" s="50">
        <f t="shared" si="67"/>
        <v>5.017736570322272E-6</v>
      </c>
      <c r="BN33">
        <f t="shared" si="17"/>
        <v>0.25</v>
      </c>
      <c r="BO33" s="10">
        <f t="shared" si="68"/>
        <v>14000</v>
      </c>
      <c r="BP33" s="9">
        <f t="shared" si="69"/>
        <v>4.0573543894083152E-7</v>
      </c>
      <c r="BQ33" s="9">
        <f t="shared" si="70"/>
        <v>1.8546288665908623E-6</v>
      </c>
      <c r="BR33" s="50">
        <f t="shared" si="71"/>
        <v>4.0573543898140506E-17</v>
      </c>
      <c r="BS33">
        <f t="shared" si="18"/>
        <v>9999999999</v>
      </c>
      <c r="BT33" s="88">
        <f t="shared" si="19"/>
        <v>14000</v>
      </c>
      <c r="BU33" s="9">
        <f t="shared" si="72"/>
        <v>9.5646883623214823E-8</v>
      </c>
      <c r="BV33" s="9">
        <f t="shared" si="73"/>
        <v>4.0678552420956111E-7</v>
      </c>
      <c r="BW33" s="50">
        <f t="shared" si="74"/>
        <v>3.8258753449285929E-7</v>
      </c>
      <c r="BX33">
        <f t="shared" si="20"/>
        <v>0.25</v>
      </c>
      <c r="BY33" s="10">
        <f t="shared" si="75"/>
        <v>14000</v>
      </c>
      <c r="BZ33" s="9">
        <f t="shared" si="76"/>
        <v>3.2050614304296199E-8</v>
      </c>
      <c r="CA33" s="9">
        <f t="shared" si="77"/>
        <v>1.3547459999097967E-7</v>
      </c>
      <c r="CB33" s="50">
        <f t="shared" si="78"/>
        <v>3.2050614307501262E-18</v>
      </c>
      <c r="CC33">
        <f t="shared" si="21"/>
        <v>9999999999</v>
      </c>
      <c r="CD33" s="11">
        <v>1.1001247393795168E-8</v>
      </c>
      <c r="CE33" s="9">
        <f t="shared" si="79"/>
        <v>4.400498957518067E-8</v>
      </c>
      <c r="CF33">
        <f t="shared" si="22"/>
        <v>0.25</v>
      </c>
      <c r="CH33">
        <f t="shared" si="31"/>
        <v>1.1001247393795163E-8</v>
      </c>
    </row>
    <row r="34" spans="2:86" ht="15.75" thickBot="1" x14ac:dyDescent="0.25">
      <c r="B34" s="83">
        <f>'[1]3 Ohm Jointless NOSHUNT'!C34</f>
        <v>1.4343498368713714</v>
      </c>
      <c r="C34" s="84">
        <f>D34*'[1]3 Ohm Jointless NOSHUNT'!I34</f>
        <v>1.2754868963131571</v>
      </c>
      <c r="D34" s="50">
        <f t="shared" si="0"/>
        <v>6.6693295292691852</v>
      </c>
      <c r="E34" s="50">
        <f t="shared" si="1"/>
        <v>8.3306704707308121</v>
      </c>
      <c r="F34" s="85">
        <f t="shared" si="23"/>
        <v>0.13851897240092303</v>
      </c>
      <c r="G34" s="86">
        <f>'[1]3 Ohm Jointless NOSHUNT'!D34</f>
        <v>0.22098042062602444</v>
      </c>
      <c r="H34" s="86">
        <f t="shared" si="2"/>
        <v>0.17691148027635056</v>
      </c>
      <c r="I34" s="50">
        <f t="shared" si="24"/>
        <v>0.13851897240092303</v>
      </c>
      <c r="J34" s="51">
        <f t="shared" si="32"/>
        <v>30000</v>
      </c>
      <c r="K34" s="87">
        <f t="shared" si="33"/>
        <v>0.96557574367714871</v>
      </c>
      <c r="L34" s="87">
        <f t="shared" si="25"/>
        <v>1.6627589926597037E-2</v>
      </c>
      <c r="M34" s="87">
        <f t="shared" si="26"/>
        <v>1.7796666396254251E-2</v>
      </c>
      <c r="N34" s="88">
        <f t="shared" si="27"/>
        <v>12000</v>
      </c>
      <c r="O34" s="9">
        <f t="shared" si="34"/>
        <v>1.47379124467147</v>
      </c>
      <c r="P34" s="11">
        <f t="shared" si="28"/>
        <v>14.999999999999996</v>
      </c>
      <c r="Q34" s="10">
        <f t="shared" si="29"/>
        <v>3000</v>
      </c>
      <c r="R34" s="9">
        <f t="shared" si="3"/>
        <v>5.1566065973319787E-2</v>
      </c>
      <c r="S34" s="9">
        <f t="shared" si="35"/>
        <v>0.32967787806485505</v>
      </c>
      <c r="T34" s="50">
        <f t="shared" si="36"/>
        <v>5.1566065973319786</v>
      </c>
      <c r="U34">
        <f t="shared" si="4"/>
        <v>0.01</v>
      </c>
      <c r="V34" s="89">
        <f t="shared" si="30"/>
        <v>15000</v>
      </c>
      <c r="W34" s="9">
        <f t="shared" si="37"/>
        <v>3.4629743100230759E-2</v>
      </c>
      <c r="X34" s="11">
        <f t="shared" si="38"/>
        <v>0.14825816322472263</v>
      </c>
      <c r="Y34" s="90">
        <f t="shared" si="39"/>
        <v>0.13851897240092303</v>
      </c>
      <c r="Z34">
        <f t="shared" si="5"/>
        <v>0.25</v>
      </c>
      <c r="AA34" s="10">
        <f t="shared" si="40"/>
        <v>15000</v>
      </c>
      <c r="AB34" s="9">
        <f t="shared" si="41"/>
        <v>1.0399880165680567E-2</v>
      </c>
      <c r="AC34" s="9">
        <f t="shared" si="42"/>
        <v>4.7062450764443674E-2</v>
      </c>
      <c r="AD34" s="50">
        <f t="shared" si="43"/>
        <v>1.0399880166720554E-12</v>
      </c>
      <c r="AE34">
        <f t="shared" si="6"/>
        <v>9999999999</v>
      </c>
      <c r="AF34" s="88">
        <f t="shared" si="7"/>
        <v>15000</v>
      </c>
      <c r="AG34" s="9">
        <f t="shared" si="44"/>
        <v>2.250133952590121E-3</v>
      </c>
      <c r="AH34" s="9">
        <f t="shared" si="45"/>
        <v>9.633358406799658E-3</v>
      </c>
      <c r="AI34" s="50">
        <f t="shared" si="46"/>
        <v>9.0005358103604841E-3</v>
      </c>
      <c r="AJ34">
        <f t="shared" si="8"/>
        <v>0.25</v>
      </c>
      <c r="AK34" s="10">
        <f t="shared" si="47"/>
        <v>15000</v>
      </c>
      <c r="AL34" s="9">
        <f t="shared" si="48"/>
        <v>6.7575215317560475E-4</v>
      </c>
      <c r="AM34" s="9">
        <f t="shared" si="49"/>
        <v>3.0579729699257083E-3</v>
      </c>
      <c r="AN34" s="50">
        <f t="shared" si="50"/>
        <v>6.7575215324317995E-14</v>
      </c>
      <c r="AO34">
        <f t="shared" si="9"/>
        <v>9999999999</v>
      </c>
      <c r="AP34" s="88">
        <f t="shared" si="10"/>
        <v>15000</v>
      </c>
      <c r="AQ34" s="9">
        <f t="shared" si="51"/>
        <v>1.4620676771320861E-4</v>
      </c>
      <c r="AR34" s="9">
        <f t="shared" si="52"/>
        <v>6.2594593205606529E-4</v>
      </c>
      <c r="AS34" s="50">
        <f t="shared" si="53"/>
        <v>5.8482707085283445E-4</v>
      </c>
      <c r="AT34">
        <f t="shared" si="11"/>
        <v>0.25</v>
      </c>
      <c r="AU34" s="10">
        <f t="shared" si="54"/>
        <v>15000</v>
      </c>
      <c r="AV34" s="9">
        <f t="shared" si="55"/>
        <v>4.3908291864079665E-5</v>
      </c>
      <c r="AW34" s="9">
        <f t="shared" si="56"/>
        <v>1.9869765618793484E-4</v>
      </c>
      <c r="AX34" s="50">
        <f t="shared" si="57"/>
        <v>4.3908291868470497E-15</v>
      </c>
      <c r="AY34">
        <f t="shared" si="12"/>
        <v>9999999999</v>
      </c>
      <c r="AZ34" s="88">
        <f t="shared" si="13"/>
        <v>15000</v>
      </c>
      <c r="BA34" s="9">
        <f t="shared" si="58"/>
        <v>9.5000654184272032E-6</v>
      </c>
      <c r="BB34" s="9">
        <f t="shared" si="59"/>
        <v>4.067203399622293E-5</v>
      </c>
      <c r="BC34" s="50">
        <f t="shared" si="60"/>
        <v>3.8000261673708813E-5</v>
      </c>
      <c r="BD34">
        <f t="shared" si="14"/>
        <v>0.25</v>
      </c>
      <c r="BE34" s="10">
        <f t="shared" si="61"/>
        <v>15000</v>
      </c>
      <c r="BF34" s="9">
        <f t="shared" si="62"/>
        <v>2.8530271491562972E-6</v>
      </c>
      <c r="BG34" s="9">
        <f t="shared" si="63"/>
        <v>1.2910753470237845E-5</v>
      </c>
      <c r="BH34" s="50">
        <f t="shared" si="64"/>
        <v>2.8530271494416001E-16</v>
      </c>
      <c r="BI34">
        <f t="shared" si="15"/>
        <v>9999999999</v>
      </c>
      <c r="BJ34" s="88">
        <f t="shared" si="16"/>
        <v>15000</v>
      </c>
      <c r="BK34" s="9">
        <f t="shared" si="65"/>
        <v>6.1729062923825173E-7</v>
      </c>
      <c r="BL34" s="9">
        <f t="shared" si="66"/>
        <v>2.6426964795117538E-6</v>
      </c>
      <c r="BM34" s="50">
        <f t="shared" si="67"/>
        <v>2.4691625169530069E-6</v>
      </c>
      <c r="BN34">
        <f t="shared" si="17"/>
        <v>0.25</v>
      </c>
      <c r="BO34" s="10">
        <f t="shared" si="68"/>
        <v>15000</v>
      </c>
      <c r="BP34" s="9">
        <f t="shared" si="69"/>
        <v>1.8540708959128148E-7</v>
      </c>
      <c r="BQ34" s="9">
        <f t="shared" si="70"/>
        <v>8.3878248566121193E-7</v>
      </c>
      <c r="BR34" s="50">
        <f t="shared" si="71"/>
        <v>1.8540708960982218E-17</v>
      </c>
      <c r="BS34">
        <f t="shared" si="18"/>
        <v>9999999999</v>
      </c>
      <c r="BT34" s="88">
        <f t="shared" si="19"/>
        <v>15000</v>
      </c>
      <c r="BU34" s="9">
        <f t="shared" si="72"/>
        <v>4.0196818685658249E-8</v>
      </c>
      <c r="BV34" s="9">
        <f t="shared" si="73"/>
        <v>1.7099234089997112E-7</v>
      </c>
      <c r="BW34" s="50">
        <f t="shared" si="74"/>
        <v>1.60787274742633E-7</v>
      </c>
      <c r="BX34">
        <f t="shared" si="20"/>
        <v>0.25</v>
      </c>
      <c r="BY34" s="10">
        <f t="shared" si="75"/>
        <v>15000</v>
      </c>
      <c r="BZ34" s="9">
        <f t="shared" si="76"/>
        <v>1.245010181619191E-8</v>
      </c>
      <c r="CA34" s="9">
        <f t="shared" si="77"/>
        <v>5.2678168081677115E-8</v>
      </c>
      <c r="CB34" s="50">
        <f t="shared" si="78"/>
        <v>1.245010181743692E-18</v>
      </c>
      <c r="CC34">
        <f t="shared" si="21"/>
        <v>9999999999</v>
      </c>
      <c r="CD34" s="11">
        <v>3.9535192952998473E-9</v>
      </c>
      <c r="CE34" s="9">
        <f t="shared" si="79"/>
        <v>1.5814077181199389E-8</v>
      </c>
      <c r="CF34">
        <f t="shared" si="22"/>
        <v>0.25</v>
      </c>
      <c r="CH34">
        <f t="shared" si="31"/>
        <v>3.9535192952998481E-9</v>
      </c>
    </row>
    <row r="35" spans="2:86" ht="15.75" thickBot="1" x14ac:dyDescent="0.25">
      <c r="B35" s="83">
        <f>'[1]3 Ohm Jointless NOSHUNT'!C35</f>
        <v>1.3327998568298702</v>
      </c>
      <c r="C35" s="84">
        <f>D35*'[1]3 Ohm Jointless NOSHUNT'!I35</f>
        <v>1.2015645358149631</v>
      </c>
      <c r="D35" s="50">
        <f t="shared" si="0"/>
        <v>6.7615058423303491</v>
      </c>
      <c r="E35" s="50">
        <f t="shared" si="1"/>
        <v>8.2384941576696562</v>
      </c>
      <c r="F35" s="85">
        <f t="shared" si="23"/>
        <v>0.12768187081651944</v>
      </c>
      <c r="G35" s="86">
        <f>'[1]3 Ohm Jointless NOSHUNT'!D35</f>
        <v>0.22296690364128899</v>
      </c>
      <c r="H35" s="86">
        <f t="shared" si="2"/>
        <v>0.18299363849319297</v>
      </c>
      <c r="I35" s="50">
        <f t="shared" si="24"/>
        <v>0.12768187081651944</v>
      </c>
      <c r="J35" s="51">
        <f t="shared" si="32"/>
        <v>32000</v>
      </c>
      <c r="K35" s="87">
        <f t="shared" si="33"/>
        <v>0.96794006030182766</v>
      </c>
      <c r="L35" s="87">
        <f t="shared" si="25"/>
        <v>1.549820493562571E-2</v>
      </c>
      <c r="M35" s="87">
        <f t="shared" si="26"/>
        <v>1.6561734762546628E-2</v>
      </c>
      <c r="N35" s="88">
        <f t="shared" si="27"/>
        <v>12800</v>
      </c>
      <c r="O35" s="9">
        <f t="shared" si="34"/>
        <v>1.5075920216168834</v>
      </c>
      <c r="P35" s="11">
        <f t="shared" si="28"/>
        <v>15.000000000000005</v>
      </c>
      <c r="Q35" s="10">
        <f t="shared" si="29"/>
        <v>3200</v>
      </c>
      <c r="R35" s="9">
        <f t="shared" si="3"/>
        <v>4.8643130059103472E-2</v>
      </c>
      <c r="S35" s="9">
        <f t="shared" si="35"/>
        <v>0.30686940044322208</v>
      </c>
      <c r="T35" s="50">
        <f t="shared" si="36"/>
        <v>4.864313005910347</v>
      </c>
      <c r="U35">
        <f t="shared" si="4"/>
        <v>0.01</v>
      </c>
      <c r="V35" s="89">
        <f t="shared" si="30"/>
        <v>16000</v>
      </c>
      <c r="W35" s="9">
        <f t="shared" si="37"/>
        <v>3.192046770412986E-2</v>
      </c>
      <c r="X35" s="11">
        <f t="shared" si="38"/>
        <v>0.13644375508211484</v>
      </c>
      <c r="Y35" s="90">
        <f t="shared" si="39"/>
        <v>0.12768187081651944</v>
      </c>
      <c r="Z35">
        <f t="shared" si="5"/>
        <v>0.25</v>
      </c>
      <c r="AA35" s="10">
        <f t="shared" si="40"/>
        <v>16000</v>
      </c>
      <c r="AB35" s="9">
        <f t="shared" si="41"/>
        <v>8.8979802270460415E-3</v>
      </c>
      <c r="AC35" s="9">
        <f t="shared" si="42"/>
        <v>3.9907179413998302E-2</v>
      </c>
      <c r="AD35" s="50">
        <f t="shared" si="43"/>
        <v>8.8979802279358394E-13</v>
      </c>
      <c r="AE35">
        <f t="shared" si="6"/>
        <v>9999999999</v>
      </c>
      <c r="AF35" s="88">
        <f t="shared" si="7"/>
        <v>16000</v>
      </c>
      <c r="AG35" s="9">
        <f t="shared" si="44"/>
        <v>1.7729427670060026E-3</v>
      </c>
      <c r="AH35" s="9">
        <f t="shared" si="45"/>
        <v>7.5784280768722559E-3</v>
      </c>
      <c r="AI35" s="50">
        <f t="shared" si="46"/>
        <v>7.0917710680240102E-3</v>
      </c>
      <c r="AJ35">
        <f t="shared" si="8"/>
        <v>0.25</v>
      </c>
      <c r="AK35" s="10">
        <f t="shared" si="47"/>
        <v>16000</v>
      </c>
      <c r="AL35" s="9">
        <f t="shared" si="48"/>
        <v>4.9421611959969073E-4</v>
      </c>
      <c r="AM35" s="9">
        <f t="shared" si="49"/>
        <v>2.2165447495718122E-3</v>
      </c>
      <c r="AN35" s="50">
        <f t="shared" si="50"/>
        <v>4.9421611964911233E-14</v>
      </c>
      <c r="AO35">
        <f t="shared" si="9"/>
        <v>9999999999</v>
      </c>
      <c r="AP35" s="88">
        <f t="shared" si="10"/>
        <v>16000</v>
      </c>
      <c r="AQ35" s="9">
        <f t="shared" si="51"/>
        <v>9.8473684169057024E-5</v>
      </c>
      <c r="AR35" s="9">
        <f t="shared" si="52"/>
        <v>4.2092488642365262E-4</v>
      </c>
      <c r="AS35" s="50">
        <f t="shared" si="53"/>
        <v>3.938947366762281E-4</v>
      </c>
      <c r="AT35">
        <f t="shared" si="11"/>
        <v>0.25</v>
      </c>
      <c r="AU35" s="10">
        <f t="shared" si="54"/>
        <v>16000</v>
      </c>
      <c r="AV35" s="9">
        <f t="shared" si="55"/>
        <v>2.7450001780657103E-5</v>
      </c>
      <c r="AW35" s="9">
        <f t="shared" si="56"/>
        <v>1.2311244981191778E-4</v>
      </c>
      <c r="AX35" s="50">
        <f t="shared" si="57"/>
        <v>2.7450001783402104E-15</v>
      </c>
      <c r="AY35">
        <f t="shared" si="12"/>
        <v>9999999999</v>
      </c>
      <c r="AZ35" s="88">
        <f t="shared" si="13"/>
        <v>16000</v>
      </c>
      <c r="BA35" s="9">
        <f t="shared" si="58"/>
        <v>5.4694752704120775E-6</v>
      </c>
      <c r="BB35" s="9">
        <f t="shared" si="59"/>
        <v>2.3379222319417278E-5</v>
      </c>
      <c r="BC35" s="50">
        <f t="shared" si="60"/>
        <v>2.187790108164831E-5</v>
      </c>
      <c r="BD35">
        <f t="shared" si="14"/>
        <v>0.25</v>
      </c>
      <c r="BE35" s="10">
        <f t="shared" si="61"/>
        <v>16000</v>
      </c>
      <c r="BF35" s="9">
        <f t="shared" si="62"/>
        <v>1.5246423019511039E-6</v>
      </c>
      <c r="BG35" s="9">
        <f t="shared" si="63"/>
        <v>6.8379721132708205E-6</v>
      </c>
      <c r="BH35" s="50">
        <f t="shared" si="64"/>
        <v>1.524642302103568E-16</v>
      </c>
      <c r="BI35">
        <f t="shared" si="15"/>
        <v>9999999999</v>
      </c>
      <c r="BJ35" s="88">
        <f t="shared" si="16"/>
        <v>16000</v>
      </c>
      <c r="BK35" s="9">
        <f t="shared" si="65"/>
        <v>3.0378985161550886E-7</v>
      </c>
      <c r="BL35" s="9">
        <f t="shared" si="66"/>
        <v>1.2985282743681239E-6</v>
      </c>
      <c r="BM35" s="50">
        <f t="shared" si="67"/>
        <v>1.2151594064620355E-6</v>
      </c>
      <c r="BN35">
        <f t="shared" si="17"/>
        <v>0.25</v>
      </c>
      <c r="BO35" s="10">
        <f t="shared" si="68"/>
        <v>16000</v>
      </c>
      <c r="BP35" s="9">
        <f t="shared" si="69"/>
        <v>8.4689926696957869E-8</v>
      </c>
      <c r="BQ35" s="9">
        <f t="shared" si="70"/>
        <v>3.7976459237248082E-7</v>
      </c>
      <c r="BR35" s="50">
        <f t="shared" si="71"/>
        <v>8.4689926705426866E-18</v>
      </c>
      <c r="BS35">
        <f t="shared" si="18"/>
        <v>9999999999</v>
      </c>
      <c r="BT35" s="88">
        <f t="shared" si="19"/>
        <v>16000</v>
      </c>
      <c r="BU35" s="9">
        <f t="shared" si="72"/>
        <v>1.6900056673747215E-8</v>
      </c>
      <c r="BV35" s="9">
        <f t="shared" si="73"/>
        <v>7.1901699805574428E-8</v>
      </c>
      <c r="BW35" s="50">
        <f t="shared" si="74"/>
        <v>6.7600226694988861E-8</v>
      </c>
      <c r="BX35">
        <f t="shared" si="20"/>
        <v>0.25</v>
      </c>
      <c r="BY35" s="10">
        <f t="shared" si="75"/>
        <v>16000</v>
      </c>
      <c r="BZ35" s="9">
        <f t="shared" si="76"/>
        <v>4.8384289291642694E-9</v>
      </c>
      <c r="CA35" s="9">
        <f t="shared" si="77"/>
        <v>2.0489677382416158E-8</v>
      </c>
      <c r="CB35" s="50">
        <f t="shared" si="78"/>
        <v>4.8384289296481119E-19</v>
      </c>
      <c r="CC35">
        <f t="shared" si="21"/>
        <v>9999999999</v>
      </c>
      <c r="CD35" s="11">
        <v>1.4213115228497634E-9</v>
      </c>
      <c r="CE35" s="9">
        <f t="shared" si="79"/>
        <v>5.6852460913990537E-9</v>
      </c>
      <c r="CF35">
        <f t="shared" si="22"/>
        <v>0.25</v>
      </c>
      <c r="CH35">
        <f t="shared" si="31"/>
        <v>1.421311522849763E-9</v>
      </c>
    </row>
    <row r="36" spans="2:86" ht="15.75" thickBot="1" x14ac:dyDescent="0.25">
      <c r="B36" s="83">
        <f>'[1]3 Ohm Jointless NOSHUNT'!C36</f>
        <v>1.2374836016470381</v>
      </c>
      <c r="C36" s="84">
        <f>D36*'[1]3 Ohm Jointless NOSHUNT'!I36</f>
        <v>1.1291726562901552</v>
      </c>
      <c r="D36" s="50">
        <f t="shared" si="0"/>
        <v>6.8435613295437232</v>
      </c>
      <c r="E36" s="50">
        <f t="shared" si="1"/>
        <v>8.1564386704562732</v>
      </c>
      <c r="F36" s="85">
        <f t="shared" si="23"/>
        <v>0.11766534081554186</v>
      </c>
      <c r="G36" s="86">
        <f>'[1]3 Ohm Jointless NOSHUNT'!D36</f>
        <v>0.22467411666524553</v>
      </c>
      <c r="H36" s="86">
        <f t="shared" si="2"/>
        <v>0.18851010332842449</v>
      </c>
      <c r="I36" s="50">
        <f t="shared" si="24"/>
        <v>0.11766534081554186</v>
      </c>
      <c r="J36" s="51">
        <f t="shared" si="32"/>
        <v>34000</v>
      </c>
      <c r="K36" s="87">
        <f t="shared" si="33"/>
        <v>0.97017563541993634</v>
      </c>
      <c r="L36" s="87">
        <f t="shared" si="25"/>
        <v>1.4426068235116102E-2</v>
      </c>
      <c r="M36" s="87">
        <f t="shared" si="26"/>
        <v>1.5398296344947653E-2</v>
      </c>
      <c r="N36" s="88">
        <f t="shared" si="27"/>
        <v>13600</v>
      </c>
      <c r="O36" s="9">
        <f t="shared" si="34"/>
        <v>1.5375710965596694</v>
      </c>
      <c r="P36" s="11">
        <f t="shared" si="28"/>
        <v>14.999999999999996</v>
      </c>
      <c r="Q36" s="10">
        <f t="shared" si="29"/>
        <v>3400</v>
      </c>
      <c r="R36" s="9">
        <f t="shared" si="3"/>
        <v>4.5864195689612475E-2</v>
      </c>
      <c r="S36" s="9">
        <f t="shared" si="35"/>
        <v>0.28566929427442117</v>
      </c>
      <c r="T36" s="50">
        <f t="shared" si="36"/>
        <v>4.5864195689612473</v>
      </c>
      <c r="U36">
        <f t="shared" si="4"/>
        <v>0.01</v>
      </c>
      <c r="V36" s="89">
        <f t="shared" si="30"/>
        <v>17000</v>
      </c>
      <c r="W36" s="9">
        <f t="shared" si="37"/>
        <v>2.9416335203885466E-2</v>
      </c>
      <c r="X36" s="11">
        <f t="shared" si="38"/>
        <v>0.12559525976707653</v>
      </c>
      <c r="Y36" s="90">
        <f t="shared" si="39"/>
        <v>0.11766534081554186</v>
      </c>
      <c r="Z36">
        <f t="shared" si="5"/>
        <v>0.25</v>
      </c>
      <c r="AA36" s="10">
        <f t="shared" si="40"/>
        <v>17000</v>
      </c>
      <c r="AB36" s="9">
        <f t="shared" si="41"/>
        <v>7.6075513092516622E-3</v>
      </c>
      <c r="AC36" s="9">
        <f t="shared" si="42"/>
        <v>3.3860381525598601E-2</v>
      </c>
      <c r="AD36" s="50">
        <f t="shared" si="43"/>
        <v>7.6075513100124169E-13</v>
      </c>
      <c r="AE36">
        <f t="shared" si="6"/>
        <v>9999999999</v>
      </c>
      <c r="AF36" s="88">
        <f t="shared" si="7"/>
        <v>17000</v>
      </c>
      <c r="AG36" s="9">
        <f t="shared" si="44"/>
        <v>1.3967222294666353E-3</v>
      </c>
      <c r="AH36" s="9">
        <f t="shared" si="45"/>
        <v>5.9634108061539315E-3</v>
      </c>
      <c r="AI36" s="50">
        <f t="shared" si="46"/>
        <v>5.5868889178665414E-3</v>
      </c>
      <c r="AJ36">
        <f t="shared" si="8"/>
        <v>0.25</v>
      </c>
      <c r="AK36" s="10">
        <f t="shared" si="47"/>
        <v>17000</v>
      </c>
      <c r="AL36" s="9">
        <f t="shared" si="48"/>
        <v>3.6121549308571605E-4</v>
      </c>
      <c r="AM36" s="9">
        <f t="shared" si="49"/>
        <v>1.6077307811187464E-3</v>
      </c>
      <c r="AN36" s="50">
        <f t="shared" si="50"/>
        <v>3.6121549312183758E-14</v>
      </c>
      <c r="AO36">
        <f t="shared" si="9"/>
        <v>9999999999</v>
      </c>
      <c r="AP36" s="88">
        <f t="shared" si="10"/>
        <v>17000</v>
      </c>
      <c r="AQ36" s="9">
        <f t="shared" si="51"/>
        <v>6.6318015918396048E-5</v>
      </c>
      <c r="AR36" s="9">
        <f t="shared" si="52"/>
        <v>2.8314976622518379E-4</v>
      </c>
      <c r="AS36" s="50">
        <f t="shared" si="53"/>
        <v>2.6527206367358419E-4</v>
      </c>
      <c r="AT36">
        <f t="shared" si="11"/>
        <v>0.25</v>
      </c>
      <c r="AU36" s="10">
        <f t="shared" si="54"/>
        <v>17000</v>
      </c>
      <c r="AV36" s="9">
        <f t="shared" si="55"/>
        <v>1.7150936901729226E-5</v>
      </c>
      <c r="AW36" s="9">
        <f t="shared" si="56"/>
        <v>7.6336950364241306E-5</v>
      </c>
      <c r="AX36" s="50">
        <f t="shared" si="57"/>
        <v>1.715093690344432E-15</v>
      </c>
      <c r="AY36">
        <f t="shared" si="12"/>
        <v>9999999999</v>
      </c>
      <c r="AZ36" s="88">
        <f t="shared" si="13"/>
        <v>17000</v>
      </c>
      <c r="BA36" s="9">
        <f t="shared" si="58"/>
        <v>3.1488574954048683E-6</v>
      </c>
      <c r="BB36" s="9">
        <f t="shared" si="59"/>
        <v>1.3444284119434609E-5</v>
      </c>
      <c r="BC36" s="50">
        <f t="shared" si="60"/>
        <v>1.2595429981619473E-5</v>
      </c>
      <c r="BD36">
        <f t="shared" si="14"/>
        <v>0.25</v>
      </c>
      <c r="BE36" s="10">
        <f t="shared" si="61"/>
        <v>17000</v>
      </c>
      <c r="BF36" s="9">
        <f t="shared" si="62"/>
        <v>8.1434677837342543E-7</v>
      </c>
      <c r="BG36" s="9">
        <f t="shared" si="63"/>
        <v>3.624567829731909E-6</v>
      </c>
      <c r="BH36" s="50">
        <f t="shared" si="64"/>
        <v>8.1434677845486016E-17</v>
      </c>
      <c r="BI36">
        <f t="shared" si="15"/>
        <v>9999999999</v>
      </c>
      <c r="BJ36" s="88">
        <f t="shared" si="16"/>
        <v>17000</v>
      </c>
      <c r="BK36" s="9">
        <f t="shared" si="65"/>
        <v>1.495118527150999E-7</v>
      </c>
      <c r="BL36" s="9">
        <f t="shared" si="66"/>
        <v>6.3834720175675608E-7</v>
      </c>
      <c r="BM36" s="50">
        <f t="shared" si="67"/>
        <v>5.9804741086039962E-7</v>
      </c>
      <c r="BN36">
        <f t="shared" si="17"/>
        <v>0.25</v>
      </c>
      <c r="BO36" s="10">
        <f t="shared" si="68"/>
        <v>17000</v>
      </c>
      <c r="BP36" s="9">
        <f t="shared" si="69"/>
        <v>3.8668275970638206E-8</v>
      </c>
      <c r="BQ36" s="9">
        <f t="shared" si="70"/>
        <v>1.7208925808229741E-7</v>
      </c>
      <c r="BR36" s="50">
        <f t="shared" si="71"/>
        <v>3.8668275974505034E-18</v>
      </c>
      <c r="BS36">
        <f t="shared" si="18"/>
        <v>9999999999</v>
      </c>
      <c r="BT36" s="88">
        <f t="shared" si="19"/>
        <v>17000</v>
      </c>
      <c r="BU36" s="9">
        <f t="shared" si="72"/>
        <v>7.1072432196192089E-9</v>
      </c>
      <c r="BV36" s="9">
        <f t="shared" si="73"/>
        <v>3.0241298846624494E-8</v>
      </c>
      <c r="BW36" s="50">
        <f t="shared" si="74"/>
        <v>2.8428972878476836E-8</v>
      </c>
      <c r="BX36">
        <f t="shared" si="20"/>
        <v>0.25</v>
      </c>
      <c r="BY36" s="10">
        <f t="shared" si="75"/>
        <v>17000</v>
      </c>
      <c r="BZ36" s="9">
        <f t="shared" si="76"/>
        <v>1.8809203046057895E-9</v>
      </c>
      <c r="CA36" s="9">
        <f t="shared" si="77"/>
        <v>7.9711331735303512E-9</v>
      </c>
      <c r="CB36" s="50">
        <f t="shared" si="78"/>
        <v>1.8809203047938815E-19</v>
      </c>
      <c r="CC36">
        <f t="shared" si="21"/>
        <v>9999999999</v>
      </c>
      <c r="CD36" s="11">
        <v>5.1109585131075241E-10</v>
      </c>
      <c r="CE36" s="9">
        <f t="shared" si="79"/>
        <v>2.0443834052430096E-9</v>
      </c>
      <c r="CF36">
        <f t="shared" si="22"/>
        <v>0.25</v>
      </c>
      <c r="CH36">
        <f t="shared" si="31"/>
        <v>5.1109585131075251E-10</v>
      </c>
    </row>
    <row r="37" spans="2:86" ht="15.75" thickBot="1" x14ac:dyDescent="0.25">
      <c r="B37" s="83">
        <f>'[1]3 Ohm Jointless NOSHUNT'!C37</f>
        <v>1.1482471433723513</v>
      </c>
      <c r="C37" s="84">
        <f>D37*'[1]3 Ohm Jointless NOSHUNT'!I37</f>
        <v>1.0589298600694279</v>
      </c>
      <c r="D37" s="50">
        <f t="shared" si="0"/>
        <v>6.9166067569700038</v>
      </c>
      <c r="E37" s="50">
        <f t="shared" si="1"/>
        <v>8.0833932430299971</v>
      </c>
      <c r="F37" s="85">
        <f t="shared" si="23"/>
        <v>0.10841451652605802</v>
      </c>
      <c r="G37" s="86">
        <f>'[1]3 Ohm Jointless NOSHUNT'!D37</f>
        <v>0.22614078023487336</v>
      </c>
      <c r="H37" s="86">
        <f t="shared" si="2"/>
        <v>0.19349879457462754</v>
      </c>
      <c r="I37" s="50">
        <f t="shared" si="24"/>
        <v>0.10841451652605802</v>
      </c>
      <c r="J37" s="51">
        <f t="shared" si="32"/>
        <v>36000</v>
      </c>
      <c r="K37" s="87">
        <f t="shared" si="33"/>
        <v>0.97228412232553552</v>
      </c>
      <c r="L37" s="87">
        <f t="shared" si="25"/>
        <v>1.3412005734044887E-2</v>
      </c>
      <c r="M37" s="87">
        <f t="shared" si="26"/>
        <v>1.4303871940419651E-2</v>
      </c>
      <c r="N37" s="88">
        <f t="shared" si="27"/>
        <v>14400</v>
      </c>
      <c r="O37" s="9">
        <f t="shared" si="34"/>
        <v>1.5641268485989936</v>
      </c>
      <c r="P37" s="11">
        <f t="shared" si="28"/>
        <v>15</v>
      </c>
      <c r="Q37" s="10">
        <f t="shared" si="29"/>
        <v>3600</v>
      </c>
      <c r="R37" s="9">
        <f t="shared" si="3"/>
        <v>4.3225676800265123E-2</v>
      </c>
      <c r="S37" s="9">
        <f t="shared" si="35"/>
        <v>0.26595860917875869</v>
      </c>
      <c r="T37" s="50">
        <f t="shared" si="36"/>
        <v>4.3225676800265118</v>
      </c>
      <c r="U37">
        <f t="shared" si="4"/>
        <v>0.01</v>
      </c>
      <c r="V37" s="89">
        <f t="shared" si="30"/>
        <v>18000</v>
      </c>
      <c r="W37" s="9">
        <f t="shared" si="37"/>
        <v>2.7103629131514505E-2</v>
      </c>
      <c r="X37" s="11">
        <f t="shared" si="38"/>
        <v>0.11562382179235459</v>
      </c>
      <c r="Y37" s="90">
        <f t="shared" si="39"/>
        <v>0.10841451652605802</v>
      </c>
      <c r="Z37">
        <f t="shared" si="5"/>
        <v>0.25</v>
      </c>
      <c r="AA37" s="10">
        <f t="shared" si="40"/>
        <v>18000</v>
      </c>
      <c r="AB37" s="9">
        <f t="shared" si="41"/>
        <v>6.5002684176602848E-3</v>
      </c>
      <c r="AC37" s="9">
        <f t="shared" si="42"/>
        <v>2.8744344168607265E-2</v>
      </c>
      <c r="AD37" s="50">
        <f t="shared" si="43"/>
        <v>6.5002684183103115E-13</v>
      </c>
      <c r="AE37">
        <f t="shared" si="6"/>
        <v>9999999999</v>
      </c>
      <c r="AF37" s="88">
        <f t="shared" si="7"/>
        <v>18000</v>
      </c>
      <c r="AG37" s="9">
        <f t="shared" si="44"/>
        <v>1.1001870360050521E-3</v>
      </c>
      <c r="AH37" s="9">
        <f t="shared" si="45"/>
        <v>4.6933873383544367E-3</v>
      </c>
      <c r="AI37" s="50">
        <f t="shared" si="46"/>
        <v>4.4007481440202084E-3</v>
      </c>
      <c r="AJ37">
        <f t="shared" si="8"/>
        <v>0.25</v>
      </c>
      <c r="AK37" s="10">
        <f t="shared" si="47"/>
        <v>18000</v>
      </c>
      <c r="AL37" s="9">
        <f t="shared" si="48"/>
        <v>2.6385806155193516E-4</v>
      </c>
      <c r="AM37" s="9">
        <f t="shared" si="49"/>
        <v>1.1667867302682855E-3</v>
      </c>
      <c r="AN37" s="50">
        <f t="shared" si="50"/>
        <v>2.6385806157832096E-14</v>
      </c>
      <c r="AO37">
        <f t="shared" si="9"/>
        <v>9999999999</v>
      </c>
      <c r="AP37" s="88">
        <f t="shared" si="10"/>
        <v>18000</v>
      </c>
      <c r="AQ37" s="9">
        <f t="shared" si="51"/>
        <v>4.4658650999278022E-5</v>
      </c>
      <c r="AR37" s="9">
        <f t="shared" si="52"/>
        <v>1.9051337662253666E-4</v>
      </c>
      <c r="AS37" s="50">
        <f t="shared" si="53"/>
        <v>1.7863460399711209E-4</v>
      </c>
      <c r="AT37">
        <f t="shared" si="11"/>
        <v>0.25</v>
      </c>
      <c r="AU37" s="10">
        <f t="shared" si="54"/>
        <v>18000</v>
      </c>
      <c r="AV37" s="9">
        <f t="shared" si="55"/>
        <v>1.0710492579552153E-5</v>
      </c>
      <c r="AW37" s="9">
        <f t="shared" si="56"/>
        <v>4.7362057238718354E-5</v>
      </c>
      <c r="AX37" s="50">
        <f t="shared" si="57"/>
        <v>1.0710492580623202E-15</v>
      </c>
      <c r="AY37">
        <f t="shared" si="12"/>
        <v>9999999999</v>
      </c>
      <c r="AZ37" s="88">
        <f t="shared" si="13"/>
        <v>18000</v>
      </c>
      <c r="BA37" s="9">
        <f t="shared" si="58"/>
        <v>1.8127782353321345E-6</v>
      </c>
      <c r="BB37" s="9">
        <f t="shared" si="59"/>
        <v>7.7332945043096233E-6</v>
      </c>
      <c r="BC37" s="50">
        <f t="shared" si="60"/>
        <v>7.251112941328538E-6</v>
      </c>
      <c r="BD37">
        <f t="shared" si="14"/>
        <v>0.25</v>
      </c>
      <c r="BE37" s="10">
        <f t="shared" si="61"/>
        <v>18000</v>
      </c>
      <c r="BF37" s="9">
        <f t="shared" si="62"/>
        <v>4.3475896519826369E-7</v>
      </c>
      <c r="BG37" s="9">
        <f t="shared" si="63"/>
        <v>1.9225144411852016E-6</v>
      </c>
      <c r="BH37" s="50">
        <f t="shared" si="64"/>
        <v>4.3475896524173956E-17</v>
      </c>
      <c r="BI37">
        <f t="shared" si="15"/>
        <v>9999999999</v>
      </c>
      <c r="BJ37" s="88">
        <f t="shared" si="16"/>
        <v>18000</v>
      </c>
      <c r="BK37" s="9">
        <f t="shared" si="65"/>
        <v>7.3584164460336273E-8</v>
      </c>
      <c r="BL37" s="9">
        <f t="shared" si="66"/>
        <v>3.1390804741811626E-7</v>
      </c>
      <c r="BM37" s="50">
        <f t="shared" si="67"/>
        <v>2.9433665784134509E-7</v>
      </c>
      <c r="BN37">
        <f t="shared" si="17"/>
        <v>0.25</v>
      </c>
      <c r="BO37" s="10">
        <f t="shared" si="68"/>
        <v>18000</v>
      </c>
      <c r="BP37" s="9">
        <f t="shared" si="69"/>
        <v>1.7648288284935573E-8</v>
      </c>
      <c r="BQ37" s="9">
        <f t="shared" si="70"/>
        <v>7.8035770244212169E-8</v>
      </c>
      <c r="BR37" s="50">
        <f t="shared" si="71"/>
        <v>1.7648288286700403E-18</v>
      </c>
      <c r="BS37">
        <f t="shared" si="18"/>
        <v>9999999999</v>
      </c>
      <c r="BT37" s="88">
        <f t="shared" si="19"/>
        <v>18000</v>
      </c>
      <c r="BU37" s="9">
        <f t="shared" si="72"/>
        <v>2.9894547316650914E-9</v>
      </c>
      <c r="BV37" s="9">
        <f t="shared" si="73"/>
        <v>1.2721154535923094E-8</v>
      </c>
      <c r="BW37" s="50">
        <f t="shared" si="74"/>
        <v>1.1957818926660366E-8</v>
      </c>
      <c r="BX37">
        <f t="shared" si="20"/>
        <v>0.25</v>
      </c>
      <c r="BY37" s="10">
        <f t="shared" si="75"/>
        <v>18000</v>
      </c>
      <c r="BZ37" s="9">
        <f t="shared" si="76"/>
        <v>7.3135921780890308E-10</v>
      </c>
      <c r="CA37" s="9">
        <f t="shared" si="77"/>
        <v>3.1013664803131516E-9</v>
      </c>
      <c r="CB37" s="50">
        <f t="shared" si="78"/>
        <v>7.3135921788203895E-20</v>
      </c>
      <c r="CC37">
        <f t="shared" si="21"/>
        <v>9999999999</v>
      </c>
      <c r="CD37" s="11">
        <v>1.8381744821325152E-10</v>
      </c>
      <c r="CE37" s="9">
        <f t="shared" si="79"/>
        <v>7.3526979285300609E-10</v>
      </c>
      <c r="CF37">
        <f t="shared" si="22"/>
        <v>0.25</v>
      </c>
      <c r="CH37">
        <f t="shared" si="31"/>
        <v>1.8381744821325152E-10</v>
      </c>
    </row>
    <row r="38" spans="2:86" ht="15.75" thickBot="1" x14ac:dyDescent="0.25">
      <c r="B38" s="83">
        <f>'[1]3 Ohm Jointless NOSHUNT'!C38</f>
        <v>1.064875325369067</v>
      </c>
      <c r="C38" s="84">
        <f>D38*'[1]3 Ohm Jointless NOSHUNT'!I38</f>
        <v>0.99127488879570136</v>
      </c>
      <c r="D38" s="50">
        <f t="shared" si="0"/>
        <v>6.9816263827796652</v>
      </c>
      <c r="E38" s="50">
        <f t="shared" si="1"/>
        <v>8.0183736172203339</v>
      </c>
      <c r="F38" s="85">
        <f t="shared" si="23"/>
        <v>9.9876663475990751E-2</v>
      </c>
      <c r="G38" s="86">
        <f>'[1]3 Ohm Jointless NOSHUNT'!D38</f>
        <v>0.22740026582601919</v>
      </c>
      <c r="H38" s="86">
        <f t="shared" si="2"/>
        <v>0.19799821898202014</v>
      </c>
      <c r="I38" s="50">
        <f t="shared" si="24"/>
        <v>9.9876663475990751E-2</v>
      </c>
      <c r="J38" s="51">
        <f t="shared" si="32"/>
        <v>38000</v>
      </c>
      <c r="K38" s="87">
        <f t="shared" si="33"/>
        <v>0.97426790365390958</v>
      </c>
      <c r="L38" s="87">
        <f t="shared" si="25"/>
        <v>1.2455975269285869E-2</v>
      </c>
      <c r="M38" s="87">
        <f t="shared" si="26"/>
        <v>1.3276121076804578E-2</v>
      </c>
      <c r="N38" s="88">
        <f t="shared" si="27"/>
        <v>15200</v>
      </c>
      <c r="O38" s="9">
        <f t="shared" si="34"/>
        <v>1.5876236953420446</v>
      </c>
      <c r="P38" s="11">
        <f t="shared" si="28"/>
        <v>15</v>
      </c>
      <c r="Q38" s="10">
        <f t="shared" si="29"/>
        <v>3800</v>
      </c>
      <c r="R38" s="9">
        <f t="shared" si="3"/>
        <v>4.0723508700375784E-2</v>
      </c>
      <c r="S38" s="9">
        <f t="shared" si="35"/>
        <v>0.24763055235067938</v>
      </c>
      <c r="T38" s="50">
        <f t="shared" si="36"/>
        <v>4.0723508700375781</v>
      </c>
      <c r="U38">
        <f t="shared" si="4"/>
        <v>0.01</v>
      </c>
      <c r="V38" s="89">
        <f t="shared" si="30"/>
        <v>19000</v>
      </c>
      <c r="W38" s="9">
        <f t="shared" si="37"/>
        <v>2.4969165868997688E-2</v>
      </c>
      <c r="X38" s="11">
        <f t="shared" si="38"/>
        <v>0.10645289898127264</v>
      </c>
      <c r="Y38" s="90">
        <f t="shared" si="39"/>
        <v>9.9876663475990751E-2</v>
      </c>
      <c r="Z38">
        <f t="shared" si="5"/>
        <v>0.25</v>
      </c>
      <c r="AA38" s="10">
        <f t="shared" si="40"/>
        <v>19000</v>
      </c>
      <c r="AB38" s="9">
        <f t="shared" si="41"/>
        <v>5.5512387565781656E-3</v>
      </c>
      <c r="AC38" s="9">
        <f t="shared" si="42"/>
        <v>2.4411751395224779E-2</v>
      </c>
      <c r="AD38" s="50">
        <f t="shared" si="43"/>
        <v>5.5512387571332895E-13</v>
      </c>
      <c r="AE38">
        <f t="shared" si="6"/>
        <v>9999999999</v>
      </c>
      <c r="AF38" s="88">
        <f t="shared" si="7"/>
        <v>19000</v>
      </c>
      <c r="AG38" s="9">
        <f t="shared" si="44"/>
        <v>8.6651572367201705E-4</v>
      </c>
      <c r="AH38" s="9">
        <f t="shared" si="45"/>
        <v>3.6942808294718596E-3</v>
      </c>
      <c r="AI38" s="50">
        <f t="shared" si="46"/>
        <v>3.4660628946880682E-3</v>
      </c>
      <c r="AJ38">
        <f t="shared" si="8"/>
        <v>0.25</v>
      </c>
      <c r="AK38" s="10">
        <f t="shared" si="47"/>
        <v>19000</v>
      </c>
      <c r="AL38" s="9">
        <f t="shared" si="48"/>
        <v>1.9264703088881137E-4</v>
      </c>
      <c r="AM38" s="9">
        <f t="shared" si="49"/>
        <v>8.4717152896957699E-4</v>
      </c>
      <c r="AN38" s="50">
        <f t="shared" si="50"/>
        <v>1.9264703090807606E-14</v>
      </c>
      <c r="AO38">
        <f t="shared" si="9"/>
        <v>9999999999</v>
      </c>
      <c r="AP38" s="88">
        <f t="shared" si="10"/>
        <v>19000</v>
      </c>
      <c r="AQ38" s="9">
        <f t="shared" si="51"/>
        <v>3.0071068585592003E-5</v>
      </c>
      <c r="AR38" s="9">
        <f t="shared" si="52"/>
        <v>1.2820421968382073E-4</v>
      </c>
      <c r="AS38" s="50">
        <f t="shared" si="53"/>
        <v>1.2028427434236801E-4</v>
      </c>
      <c r="AT38">
        <f t="shared" si="11"/>
        <v>0.25</v>
      </c>
      <c r="AU38" s="10">
        <f t="shared" si="54"/>
        <v>19000</v>
      </c>
      <c r="AV38" s="9">
        <f t="shared" si="55"/>
        <v>6.6855129348299351E-6</v>
      </c>
      <c r="AW38" s="9">
        <f t="shared" si="56"/>
        <v>2.9399758659456486E-5</v>
      </c>
      <c r="AX38" s="50">
        <f t="shared" si="57"/>
        <v>6.6855129354984868E-16</v>
      </c>
      <c r="AY38">
        <f t="shared" si="12"/>
        <v>9999999999</v>
      </c>
      <c r="AZ38" s="88">
        <f t="shared" si="13"/>
        <v>19000</v>
      </c>
      <c r="BA38" s="9">
        <f t="shared" si="58"/>
        <v>1.0435692532621997E-6</v>
      </c>
      <c r="BB38" s="9">
        <f t="shared" si="59"/>
        <v>4.4491262778324977E-6</v>
      </c>
      <c r="BC38" s="50">
        <f t="shared" si="60"/>
        <v>4.1742770130487988E-6</v>
      </c>
      <c r="BD38">
        <f t="shared" si="14"/>
        <v>0.25</v>
      </c>
      <c r="BE38" s="10">
        <f t="shared" si="61"/>
        <v>19000</v>
      </c>
      <c r="BF38" s="9">
        <f t="shared" si="62"/>
        <v>2.320102425326319E-7</v>
      </c>
      <c r="BG38" s="9">
        <f t="shared" si="63"/>
        <v>1.0202724681898678E-6</v>
      </c>
      <c r="BH38" s="50">
        <f t="shared" si="64"/>
        <v>2.3201024255583293E-17</v>
      </c>
      <c r="BI38">
        <f t="shared" si="15"/>
        <v>9999999999</v>
      </c>
      <c r="BJ38" s="88">
        <f t="shared" si="16"/>
        <v>19000</v>
      </c>
      <c r="BK38" s="9">
        <f t="shared" si="65"/>
        <v>3.6215460592549837E-8</v>
      </c>
      <c r="BL38" s="9">
        <f t="shared" si="66"/>
        <v>1.5439972290801054E-7</v>
      </c>
      <c r="BM38" s="50">
        <f t="shared" si="67"/>
        <v>1.4486184237019935E-7</v>
      </c>
      <c r="BN38">
        <f t="shared" si="17"/>
        <v>0.25</v>
      </c>
      <c r="BO38" s="10">
        <f t="shared" si="68"/>
        <v>19000</v>
      </c>
      <c r="BP38" s="9">
        <f t="shared" si="69"/>
        <v>8.0517248401074781E-9</v>
      </c>
      <c r="BQ38" s="9">
        <f t="shared" si="70"/>
        <v>3.5406192584489693E-8</v>
      </c>
      <c r="BR38" s="50">
        <f t="shared" si="71"/>
        <v>8.0517248409126505E-19</v>
      </c>
      <c r="BS38">
        <f t="shared" si="18"/>
        <v>9999999999</v>
      </c>
      <c r="BT38" s="88">
        <f t="shared" si="19"/>
        <v>19000</v>
      </c>
      <c r="BU38" s="9">
        <f t="shared" si="72"/>
        <v>1.2575807163476254E-9</v>
      </c>
      <c r="BV38" s="9">
        <f t="shared" si="73"/>
        <v>5.3517548541354557E-9</v>
      </c>
      <c r="BW38" s="50">
        <f t="shared" si="74"/>
        <v>5.0303228653905015E-9</v>
      </c>
      <c r="BX38">
        <f t="shared" si="20"/>
        <v>0.25</v>
      </c>
      <c r="BY38" s="10">
        <f t="shared" si="75"/>
        <v>19000</v>
      </c>
      <c r="BZ38" s="9">
        <f t="shared" si="76"/>
        <v>2.8441933580106964E-10</v>
      </c>
      <c r="CA38" s="9">
        <f t="shared" si="77"/>
        <v>1.2067425121292025E-9</v>
      </c>
      <c r="CB38" s="50">
        <f t="shared" si="78"/>
        <v>2.8441933582951156E-20</v>
      </c>
      <c r="CC38">
        <f t="shared" si="21"/>
        <v>9999999999</v>
      </c>
      <c r="CD38" s="11">
        <v>6.6117960789532235E-11</v>
      </c>
      <c r="CE38" s="9">
        <f t="shared" si="79"/>
        <v>2.6447184315812894E-10</v>
      </c>
      <c r="CF38">
        <f t="shared" si="22"/>
        <v>0.25</v>
      </c>
      <c r="CH38">
        <f t="shared" si="31"/>
        <v>6.6117960789532235E-11</v>
      </c>
    </row>
    <row r="39" spans="2:86" ht="15.75" thickBot="1" x14ac:dyDescent="0.25">
      <c r="B39" s="83">
        <f>'[1]3 Ohm Jointless NOSHUNT'!C39</f>
        <v>0.9871140280268651</v>
      </c>
      <c r="C39" s="84">
        <f>D39*'[1]3 Ohm Jointless NOSHUNT'!I39</f>
        <v>0.92650448609003033</v>
      </c>
      <c r="D39" s="50">
        <f t="shared" si="0"/>
        <v>7.0394943728690587</v>
      </c>
      <c r="E39" s="50">
        <f t="shared" si="1"/>
        <v>7.9605056271309396</v>
      </c>
      <c r="F39" s="85">
        <f t="shared" si="23"/>
        <v>9.2001399876903339E-2</v>
      </c>
      <c r="G39" s="86">
        <f>'[1]3 Ohm Jointless NOSHUNT'!D39</f>
        <v>0.22848137646349109</v>
      </c>
      <c r="H39" s="86">
        <f t="shared" si="2"/>
        <v>0.2020466336256842</v>
      </c>
      <c r="I39" s="50">
        <f t="shared" si="24"/>
        <v>9.2001399876903339E-2</v>
      </c>
      <c r="J39" s="51">
        <f t="shared" si="32"/>
        <v>40000</v>
      </c>
      <c r="K39" s="87">
        <f t="shared" si="33"/>
        <v>0.97613008816144275</v>
      </c>
      <c r="L39" s="87">
        <f t="shared" si="25"/>
        <v>1.155723068184825E-2</v>
      </c>
      <c r="M39" s="87">
        <f t="shared" si="26"/>
        <v>1.2312681156709072E-2</v>
      </c>
      <c r="N39" s="88">
        <f t="shared" si="27"/>
        <v>16000</v>
      </c>
      <c r="O39" s="9">
        <f t="shared" si="34"/>
        <v>1.6083933639201224</v>
      </c>
      <c r="P39" s="11">
        <f t="shared" si="28"/>
        <v>14.999999999999998</v>
      </c>
      <c r="Q39" s="10">
        <f t="shared" si="29"/>
        <v>4000</v>
      </c>
      <c r="R39" s="9">
        <f t="shared" si="3"/>
        <v>3.8353240110238815E-2</v>
      </c>
      <c r="S39" s="9">
        <f t="shared" si="35"/>
        <v>0.23058772040657516</v>
      </c>
      <c r="T39" s="50">
        <f t="shared" si="36"/>
        <v>3.8353240110238813</v>
      </c>
      <c r="U39">
        <f t="shared" si="4"/>
        <v>0.01</v>
      </c>
      <c r="V39" s="89">
        <f t="shared" si="30"/>
        <v>20000</v>
      </c>
      <c r="W39" s="9">
        <f t="shared" si="37"/>
        <v>2.3000349969225835E-2</v>
      </c>
      <c r="X39" s="11">
        <f t="shared" si="38"/>
        <v>9.8015167633051653E-2</v>
      </c>
      <c r="Y39" s="90">
        <f t="shared" si="39"/>
        <v>9.2001399876903339E-2</v>
      </c>
      <c r="Z39">
        <f t="shared" si="5"/>
        <v>0.25</v>
      </c>
      <c r="AA39" s="10">
        <f t="shared" si="40"/>
        <v>20000</v>
      </c>
      <c r="AB39" s="9">
        <f t="shared" si="41"/>
        <v>4.7386694379508033E-3</v>
      </c>
      <c r="AC39" s="9">
        <f t="shared" si="42"/>
        <v>2.0739849834928423E-2</v>
      </c>
      <c r="AD39" s="50">
        <f t="shared" si="43"/>
        <v>4.7386694384246705E-13</v>
      </c>
      <c r="AE39">
        <f t="shared" si="6"/>
        <v>9999999999</v>
      </c>
      <c r="AF39" s="88">
        <f t="shared" si="7"/>
        <v>20000</v>
      </c>
      <c r="AG39" s="9">
        <f t="shared" si="44"/>
        <v>6.8241989038320258E-4</v>
      </c>
      <c r="AH39" s="9">
        <f t="shared" si="45"/>
        <v>2.9081079219026177E-3</v>
      </c>
      <c r="AI39" s="50">
        <f t="shared" si="46"/>
        <v>2.7296795615328103E-3</v>
      </c>
      <c r="AJ39">
        <f t="shared" si="8"/>
        <v>0.25</v>
      </c>
      <c r="AK39" s="10">
        <f t="shared" si="47"/>
        <v>20000</v>
      </c>
      <c r="AL39" s="9">
        <f t="shared" si="48"/>
        <v>1.4059622061122459E-4</v>
      </c>
      <c r="AM39" s="9">
        <f t="shared" si="49"/>
        <v>6.1535089987120681E-4</v>
      </c>
      <c r="AN39" s="50">
        <f t="shared" si="50"/>
        <v>1.4059622062528421E-14</v>
      </c>
      <c r="AO39">
        <f t="shared" si="9"/>
        <v>9999999999</v>
      </c>
      <c r="AP39" s="88">
        <f t="shared" si="10"/>
        <v>20000</v>
      </c>
      <c r="AQ39" s="9">
        <f t="shared" si="51"/>
        <v>2.0247383514331848E-5</v>
      </c>
      <c r="AR39" s="9">
        <f t="shared" si="52"/>
        <v>8.6283499683327363E-5</v>
      </c>
      <c r="AS39" s="50">
        <f t="shared" si="53"/>
        <v>8.0989534057327394E-5</v>
      </c>
      <c r="AT39">
        <f t="shared" si="11"/>
        <v>0.25</v>
      </c>
      <c r="AU39" s="10">
        <f t="shared" si="54"/>
        <v>20000</v>
      </c>
      <c r="AV39" s="9">
        <f t="shared" si="55"/>
        <v>4.1714868507296318E-6</v>
      </c>
      <c r="AW39" s="9">
        <f t="shared" si="56"/>
        <v>1.8257448003825645E-5</v>
      </c>
      <c r="AX39" s="50">
        <f t="shared" si="57"/>
        <v>4.1714868511467806E-16</v>
      </c>
      <c r="AY39">
        <f t="shared" si="12"/>
        <v>9999999999</v>
      </c>
      <c r="AZ39" s="88">
        <f t="shared" si="13"/>
        <v>20000</v>
      </c>
      <c r="BA39" s="9">
        <f t="shared" si="58"/>
        <v>6.0073943491042937E-7</v>
      </c>
      <c r="BB39" s="9">
        <f t="shared" si="59"/>
        <v>2.5600295836552587E-6</v>
      </c>
      <c r="BC39" s="50">
        <f t="shared" si="60"/>
        <v>2.4029577396417175E-6</v>
      </c>
      <c r="BD39">
        <f t="shared" si="14"/>
        <v>0.25</v>
      </c>
      <c r="BE39" s="10">
        <f t="shared" si="61"/>
        <v>20000</v>
      </c>
      <c r="BF39" s="9">
        <f t="shared" si="62"/>
        <v>1.2376792687725201E-7</v>
      </c>
      <c r="BG39" s="9">
        <f t="shared" si="63"/>
        <v>5.4169808435438278E-7</v>
      </c>
      <c r="BH39" s="50">
        <f t="shared" si="64"/>
        <v>1.237679268896288E-17</v>
      </c>
      <c r="BI39">
        <f t="shared" si="15"/>
        <v>9999999999</v>
      </c>
      <c r="BJ39" s="88">
        <f t="shared" si="16"/>
        <v>20000</v>
      </c>
      <c r="BK39" s="9">
        <f t="shared" si="65"/>
        <v>1.7823933270499717E-8</v>
      </c>
      <c r="BL39" s="9">
        <f t="shared" si="66"/>
        <v>7.5955964041873561E-8</v>
      </c>
      <c r="BM39" s="50">
        <f t="shared" si="67"/>
        <v>7.1295733081998867E-8</v>
      </c>
      <c r="BN39">
        <f t="shared" si="17"/>
        <v>0.25</v>
      </c>
      <c r="BO39" s="10">
        <f t="shared" si="68"/>
        <v>20000</v>
      </c>
      <c r="BP39" s="9">
        <f t="shared" si="69"/>
        <v>3.6722411671100288E-9</v>
      </c>
      <c r="BQ39" s="9">
        <f t="shared" si="70"/>
        <v>1.607195420263532E-8</v>
      </c>
      <c r="BR39" s="50">
        <f t="shared" si="71"/>
        <v>3.6722411674772528E-19</v>
      </c>
      <c r="BS39">
        <f t="shared" si="18"/>
        <v>9999999999</v>
      </c>
      <c r="BT39" s="88">
        <f t="shared" si="19"/>
        <v>20000</v>
      </c>
      <c r="BU39" s="9">
        <f t="shared" si="72"/>
        <v>5.2907564232662902E-10</v>
      </c>
      <c r="BV39" s="9">
        <f t="shared" si="73"/>
        <v>2.2516296975775903E-9</v>
      </c>
      <c r="BW39" s="50">
        <f t="shared" si="74"/>
        <v>2.1163025693065161E-9</v>
      </c>
      <c r="BX39">
        <f t="shared" si="20"/>
        <v>0.25</v>
      </c>
      <c r="BY39" s="10">
        <f t="shared" si="75"/>
        <v>20000</v>
      </c>
      <c r="BZ39" s="9">
        <f t="shared" si="76"/>
        <v>1.1062133259871352E-10</v>
      </c>
      <c r="CA39" s="9">
        <f t="shared" si="77"/>
        <v>4.6956284415924715E-10</v>
      </c>
      <c r="CB39" s="50">
        <f t="shared" si="78"/>
        <v>1.1062133260977565E-20</v>
      </c>
      <c r="CC39">
        <f t="shared" si="21"/>
        <v>9999999999</v>
      </c>
      <c r="CD39" s="11">
        <v>2.3784099380004433E-11</v>
      </c>
      <c r="CE39" s="9">
        <f t="shared" si="79"/>
        <v>9.5136397520017731E-11</v>
      </c>
      <c r="CF39">
        <f t="shared" si="22"/>
        <v>0.25</v>
      </c>
      <c r="CH39">
        <f t="shared" si="31"/>
        <v>2.3784099380004439E-11</v>
      </c>
    </row>
    <row r="40" spans="2:86" ht="15.75" thickBot="1" x14ac:dyDescent="0.25">
      <c r="B40" s="83">
        <f>'[1]3 Ohm Jointless NOSHUNT'!C40</f>
        <v>0.91468618288563608</v>
      </c>
      <c r="C40" s="84">
        <f>D40*'[1]3 Ohm Jointless NOSHUNT'!I40</f>
        <v>0.86480388990284518</v>
      </c>
      <c r="D40" s="50">
        <f t="shared" si="0"/>
        <v>7.0909884675521466</v>
      </c>
      <c r="E40" s="50">
        <f t="shared" si="1"/>
        <v>7.9090115324478498</v>
      </c>
      <c r="F40" s="85">
        <f t="shared" si="23"/>
        <v>8.4740853565661911E-2</v>
      </c>
      <c r="G40" s="86">
        <f>'[1]3 Ohm Jointless NOSHUNT'!D40</f>
        <v>0.22940898532690743</v>
      </c>
      <c r="H40" s="86">
        <f t="shared" si="2"/>
        <v>0.20568138794993807</v>
      </c>
      <c r="I40" s="50">
        <f t="shared" si="24"/>
        <v>8.4740853565661911E-2</v>
      </c>
      <c r="J40" s="51">
        <f t="shared" si="32"/>
        <v>42000</v>
      </c>
      <c r="K40" s="87">
        <f t="shared" si="33"/>
        <v>0.97787443771441862</v>
      </c>
      <c r="L40" s="87">
        <f t="shared" si="25"/>
        <v>1.071446832742631E-2</v>
      </c>
      <c r="M40" s="87">
        <f t="shared" si="26"/>
        <v>1.1411093958155127E-2</v>
      </c>
      <c r="N40" s="88">
        <f t="shared" si="27"/>
        <v>16800</v>
      </c>
      <c r="O40" s="9">
        <f t="shared" si="34"/>
        <v>1.6267364693059403</v>
      </c>
      <c r="P40" s="11">
        <f t="shared" si="28"/>
        <v>14.999999999999996</v>
      </c>
      <c r="Q40" s="10">
        <f t="shared" si="29"/>
        <v>4200</v>
      </c>
      <c r="R40" s="9">
        <f t="shared" si="3"/>
        <v>3.6110123688337575E-2</v>
      </c>
      <c r="S40" s="9">
        <f t="shared" si="35"/>
        <v>0.21474033078402677</v>
      </c>
      <c r="T40" s="50">
        <f t="shared" si="36"/>
        <v>3.6110123688337574</v>
      </c>
      <c r="U40">
        <f t="shared" si="4"/>
        <v>0.01</v>
      </c>
      <c r="V40" s="89">
        <f t="shared" si="30"/>
        <v>21000</v>
      </c>
      <c r="W40" s="9">
        <f t="shared" si="37"/>
        <v>2.1185213391415478E-2</v>
      </c>
      <c r="X40" s="11">
        <f t="shared" si="38"/>
        <v>9.025047371289488E-2</v>
      </c>
      <c r="Y40" s="90">
        <f t="shared" si="39"/>
        <v>8.4740853565661911E-2</v>
      </c>
      <c r="Z40">
        <f t="shared" si="5"/>
        <v>0.25</v>
      </c>
      <c r="AA40" s="10">
        <f t="shared" si="40"/>
        <v>21000</v>
      </c>
      <c r="AB40" s="9">
        <f t="shared" si="41"/>
        <v>4.0435501748492053E-3</v>
      </c>
      <c r="AC40" s="9">
        <f t="shared" si="42"/>
        <v>1.7625945073908085E-2</v>
      </c>
      <c r="AD40" s="50">
        <f t="shared" si="43"/>
        <v>4.0435501752535603E-13</v>
      </c>
      <c r="AE40">
        <f t="shared" si="6"/>
        <v>9999999999</v>
      </c>
      <c r="AF40" s="88">
        <f t="shared" si="7"/>
        <v>21000</v>
      </c>
      <c r="AG40" s="9">
        <f t="shared" si="44"/>
        <v>5.3740694732047904E-4</v>
      </c>
      <c r="AH40" s="9">
        <f t="shared" si="45"/>
        <v>2.2893907498674195E-3</v>
      </c>
      <c r="AI40" s="50">
        <f t="shared" si="46"/>
        <v>2.1496277892819162E-3</v>
      </c>
      <c r="AJ40">
        <f t="shared" si="8"/>
        <v>0.25</v>
      </c>
      <c r="AK40" s="10">
        <f t="shared" si="47"/>
        <v>21000</v>
      </c>
      <c r="AL40" s="9">
        <f t="shared" si="48"/>
        <v>1.0257305015787314E-4</v>
      </c>
      <c r="AM40" s="9">
        <f t="shared" si="49"/>
        <v>4.4711871250943626E-4</v>
      </c>
      <c r="AN40" s="50">
        <f t="shared" si="50"/>
        <v>1.0257305016813044E-14</v>
      </c>
      <c r="AO40">
        <f t="shared" si="9"/>
        <v>9999999999</v>
      </c>
      <c r="AP40" s="88">
        <f t="shared" si="10"/>
        <v>21000</v>
      </c>
      <c r="AQ40" s="9">
        <f t="shared" si="51"/>
        <v>1.3632443614911601E-5</v>
      </c>
      <c r="AR40" s="9">
        <f t="shared" si="52"/>
        <v>5.8075152295059188E-5</v>
      </c>
      <c r="AS40" s="50">
        <f t="shared" si="53"/>
        <v>5.4529774459646403E-5</v>
      </c>
      <c r="AT40">
        <f t="shared" si="11"/>
        <v>0.25</v>
      </c>
      <c r="AU40" s="10">
        <f t="shared" si="54"/>
        <v>21000</v>
      </c>
      <c r="AV40" s="9">
        <f t="shared" si="55"/>
        <v>2.6019785000240665E-6</v>
      </c>
      <c r="AW40" s="9">
        <f t="shared" si="56"/>
        <v>1.1342094976304952E-5</v>
      </c>
      <c r="AX40" s="50">
        <f t="shared" si="57"/>
        <v>2.6019785002842642E-16</v>
      </c>
      <c r="AY40">
        <f t="shared" si="12"/>
        <v>9999999999</v>
      </c>
      <c r="AZ40" s="88">
        <f t="shared" si="13"/>
        <v>21000</v>
      </c>
      <c r="BA40" s="9">
        <f t="shared" si="58"/>
        <v>3.458152520466461E-7</v>
      </c>
      <c r="BB40" s="9">
        <f t="shared" si="59"/>
        <v>1.4731968814812919E-6</v>
      </c>
      <c r="BC40" s="50">
        <f t="shared" si="60"/>
        <v>1.3832610081865844E-6</v>
      </c>
      <c r="BD40">
        <f t="shared" si="14"/>
        <v>0.25</v>
      </c>
      <c r="BE40" s="10">
        <f t="shared" si="61"/>
        <v>21000</v>
      </c>
      <c r="BF40" s="9">
        <f t="shared" si="62"/>
        <v>6.6004590297323185E-8</v>
      </c>
      <c r="BG40" s="9">
        <f t="shared" si="63"/>
        <v>2.8771579930867182E-7</v>
      </c>
      <c r="BH40" s="50">
        <f t="shared" si="64"/>
        <v>6.6004590303923644E-18</v>
      </c>
      <c r="BI40">
        <f t="shared" si="15"/>
        <v>9999999999</v>
      </c>
      <c r="BJ40" s="88">
        <f t="shared" si="16"/>
        <v>21000</v>
      </c>
      <c r="BK40" s="9">
        <f t="shared" si="65"/>
        <v>8.772324128549156E-9</v>
      </c>
      <c r="BL40" s="9">
        <f t="shared" si="66"/>
        <v>3.7370683817745095E-8</v>
      </c>
      <c r="BM40" s="50">
        <f t="shared" si="67"/>
        <v>3.5089296514196624E-8</v>
      </c>
      <c r="BN40">
        <f t="shared" si="17"/>
        <v>0.25</v>
      </c>
      <c r="BO40" s="10">
        <f t="shared" si="68"/>
        <v>21000</v>
      </c>
      <c r="BP40" s="9">
        <f t="shared" si="69"/>
        <v>1.674357635923291E-9</v>
      </c>
      <c r="BQ40" s="9">
        <f t="shared" si="70"/>
        <v>7.2984475389602356E-9</v>
      </c>
      <c r="BR40" s="50">
        <f t="shared" si="71"/>
        <v>1.6743576360907269E-19</v>
      </c>
      <c r="BS40">
        <f t="shared" si="18"/>
        <v>9999999999</v>
      </c>
      <c r="BT40" s="88">
        <f t="shared" si="19"/>
        <v>21000</v>
      </c>
      <c r="BU40" s="9">
        <f t="shared" si="72"/>
        <v>2.2260202882974264E-10</v>
      </c>
      <c r="BV40" s="9">
        <f t="shared" si="73"/>
        <v>9.4737540270170224E-10</v>
      </c>
      <c r="BW40" s="50">
        <f t="shared" si="74"/>
        <v>8.9040811531897057E-10</v>
      </c>
      <c r="BX40">
        <f t="shared" si="20"/>
        <v>0.25</v>
      </c>
      <c r="BY40" s="10">
        <f t="shared" si="75"/>
        <v>21000</v>
      </c>
      <c r="BZ40" s="9">
        <f t="shared" si="76"/>
        <v>4.3028873995243287E-11</v>
      </c>
      <c r="CA40" s="9">
        <f t="shared" si="77"/>
        <v>1.8271965336445913E-10</v>
      </c>
      <c r="CB40" s="50">
        <f t="shared" si="78"/>
        <v>4.3028873999546176E-21</v>
      </c>
      <c r="CC40">
        <f t="shared" si="21"/>
        <v>9999999999</v>
      </c>
      <c r="CD40" s="11">
        <v>8.5561992085272116E-12</v>
      </c>
      <c r="CE40" s="9">
        <f t="shared" si="79"/>
        <v>3.4224796834108847E-11</v>
      </c>
      <c r="CF40">
        <f t="shared" si="22"/>
        <v>0.25</v>
      </c>
      <c r="CH40">
        <f t="shared" si="31"/>
        <v>8.5561992085272133E-12</v>
      </c>
    </row>
    <row r="41" spans="2:86" ht="15.75" thickBot="1" x14ac:dyDescent="0.25">
      <c r="B41" s="83">
        <f>'[1]3 Ohm Jointless NOSHUNT'!C41</f>
        <v>0.84730329224857082</v>
      </c>
      <c r="C41" s="84">
        <f>D41*'[1]3 Ohm Jointless NOSHUNT'!I41</f>
        <v>0.80627138768574491</v>
      </c>
      <c r="D41" s="50">
        <f t="shared" si="0"/>
        <v>7.136801500671007</v>
      </c>
      <c r="E41" s="50">
        <f t="shared" si="1"/>
        <v>7.8631984993289956</v>
      </c>
      <c r="F41" s="85">
        <f t="shared" si="23"/>
        <v>7.8049758448174217E-2</v>
      </c>
      <c r="G41" s="86">
        <f>'[1]3 Ohm Jointless NOSHUNT'!D41</f>
        <v>0.23020457054080001</v>
      </c>
      <c r="H41" s="86">
        <f t="shared" si="2"/>
        <v>0.2089384268548104</v>
      </c>
      <c r="I41" s="50">
        <f t="shared" si="24"/>
        <v>7.8049758448174217E-2</v>
      </c>
      <c r="J41" s="51">
        <f t="shared" si="32"/>
        <v>44000</v>
      </c>
      <c r="K41" s="87">
        <f t="shared" si="33"/>
        <v>0.97950525933734844</v>
      </c>
      <c r="L41" s="87">
        <f t="shared" si="25"/>
        <v>9.9259555071431263E-3</v>
      </c>
      <c r="M41" s="87">
        <f t="shared" si="26"/>
        <v>1.0568785155508355E-2</v>
      </c>
      <c r="N41" s="88">
        <f t="shared" si="27"/>
        <v>17600</v>
      </c>
      <c r="O41" s="9">
        <f t="shared" si="34"/>
        <v>1.6429243244969063</v>
      </c>
      <c r="P41" s="11">
        <f t="shared" si="28"/>
        <v>15.000000000000004</v>
      </c>
      <c r="Q41" s="10">
        <f t="shared" si="29"/>
        <v>4400</v>
      </c>
      <c r="R41" s="9">
        <f t="shared" si="3"/>
        <v>3.3989201188852541E-2</v>
      </c>
      <c r="S41" s="9">
        <f t="shared" si="35"/>
        <v>0.20000507567527454</v>
      </c>
      <c r="T41" s="50">
        <f t="shared" si="36"/>
        <v>3.398920118885254</v>
      </c>
      <c r="U41">
        <f t="shared" si="4"/>
        <v>0.01</v>
      </c>
      <c r="V41" s="89">
        <f t="shared" si="30"/>
        <v>22000</v>
      </c>
      <c r="W41" s="9">
        <f t="shared" si="37"/>
        <v>1.9512439612043554E-2</v>
      </c>
      <c r="X41" s="11">
        <f t="shared" si="38"/>
        <v>8.3104455574523867E-2</v>
      </c>
      <c r="Y41" s="90">
        <f t="shared" si="39"/>
        <v>7.8049758448174217E-2</v>
      </c>
      <c r="Z41">
        <f t="shared" si="5"/>
        <v>0.25</v>
      </c>
      <c r="AA41" s="10">
        <f t="shared" si="40"/>
        <v>22000</v>
      </c>
      <c r="AB41" s="9">
        <f t="shared" si="41"/>
        <v>3.4493529151712389E-3</v>
      </c>
      <c r="AC41" s="9">
        <f t="shared" si="42"/>
        <v>1.4983859386697246E-2</v>
      </c>
      <c r="AD41" s="50">
        <f t="shared" si="43"/>
        <v>3.4493529155161743E-13</v>
      </c>
      <c r="AE41">
        <f t="shared" si="6"/>
        <v>9999999999</v>
      </c>
      <c r="AF41" s="88">
        <f t="shared" si="7"/>
        <v>22000</v>
      </c>
      <c r="AG41" s="9">
        <f t="shared" si="44"/>
        <v>4.2319577963674298E-4</v>
      </c>
      <c r="AH41" s="9">
        <f t="shared" si="45"/>
        <v>1.8024119775591897E-3</v>
      </c>
      <c r="AI41" s="50">
        <f t="shared" si="46"/>
        <v>1.6927831185469719E-3</v>
      </c>
      <c r="AJ41">
        <f t="shared" si="8"/>
        <v>0.25</v>
      </c>
      <c r="AK41" s="10">
        <f t="shared" si="47"/>
        <v>22000</v>
      </c>
      <c r="AL41" s="9">
        <f t="shared" si="48"/>
        <v>7.4811331909371853E-5</v>
      </c>
      <c r="AM41" s="9">
        <f t="shared" si="49"/>
        <v>3.2497761331734141E-4</v>
      </c>
      <c r="AN41" s="50">
        <f t="shared" si="50"/>
        <v>7.4811331916852983E-15</v>
      </c>
      <c r="AO41">
        <f t="shared" si="9"/>
        <v>9999999999</v>
      </c>
      <c r="AP41" s="88">
        <f t="shared" si="10"/>
        <v>22000</v>
      </c>
      <c r="AQ41" s="9">
        <f t="shared" si="51"/>
        <v>9.1784867224810573E-6</v>
      </c>
      <c r="AR41" s="9">
        <f t="shared" si="52"/>
        <v>3.9091633708320373E-5</v>
      </c>
      <c r="AS41" s="50">
        <f t="shared" si="53"/>
        <v>3.6713946889924229E-5</v>
      </c>
      <c r="AT41">
        <f t="shared" si="11"/>
        <v>0.25</v>
      </c>
      <c r="AU41" s="10">
        <f t="shared" si="54"/>
        <v>22000</v>
      </c>
      <c r="AV41" s="9">
        <f t="shared" si="55"/>
        <v>1.6225464658732561E-6</v>
      </c>
      <c r="AW41" s="9">
        <f t="shared" si="56"/>
        <v>7.048280848862891E-6</v>
      </c>
      <c r="AX41" s="50">
        <f t="shared" si="57"/>
        <v>1.6225464660355106E-16</v>
      </c>
      <c r="AY41">
        <f t="shared" si="12"/>
        <v>9999999999</v>
      </c>
      <c r="AZ41" s="88">
        <f t="shared" si="13"/>
        <v>22000</v>
      </c>
      <c r="BA41" s="9">
        <f t="shared" si="58"/>
        <v>1.9906771894462483E-7</v>
      </c>
      <c r="BB41" s="9">
        <f t="shared" si="59"/>
        <v>8.4783936461407667E-7</v>
      </c>
      <c r="BC41" s="50">
        <f t="shared" si="60"/>
        <v>7.9627087577849932E-7</v>
      </c>
      <c r="BD41">
        <f t="shared" si="14"/>
        <v>0.25</v>
      </c>
      <c r="BE41" s="10">
        <f t="shared" si="61"/>
        <v>22000</v>
      </c>
      <c r="BF41" s="9">
        <f t="shared" si="62"/>
        <v>3.5190618496354218E-8</v>
      </c>
      <c r="BG41" s="9">
        <f t="shared" si="63"/>
        <v>1.5286672301673527E-7</v>
      </c>
      <c r="BH41" s="50">
        <f t="shared" si="64"/>
        <v>3.5190618499873276E-18</v>
      </c>
      <c r="BI41">
        <f t="shared" si="15"/>
        <v>9999999999</v>
      </c>
      <c r="BJ41" s="88">
        <f t="shared" si="16"/>
        <v>22000</v>
      </c>
      <c r="BK41" s="9">
        <f t="shared" si="65"/>
        <v>4.3174830929610967E-9</v>
      </c>
      <c r="BL41" s="9">
        <f t="shared" si="66"/>
        <v>1.8388370121538932E-8</v>
      </c>
      <c r="BM41" s="50">
        <f t="shared" si="67"/>
        <v>1.7269932371844387E-8</v>
      </c>
      <c r="BN41">
        <f t="shared" si="17"/>
        <v>0.25</v>
      </c>
      <c r="BO41" s="10">
        <f t="shared" si="68"/>
        <v>22000</v>
      </c>
      <c r="BP41" s="9">
        <f t="shared" si="69"/>
        <v>7.632361631818439E-10</v>
      </c>
      <c r="BQ41" s="9">
        <f t="shared" si="70"/>
        <v>3.3154343138827489E-9</v>
      </c>
      <c r="BR41" s="50">
        <f t="shared" si="71"/>
        <v>7.6323616325816754E-20</v>
      </c>
      <c r="BS41">
        <f t="shared" si="18"/>
        <v>9999999999</v>
      </c>
      <c r="BT41" s="88">
        <f t="shared" si="19"/>
        <v>22000</v>
      </c>
      <c r="BU41" s="9">
        <f t="shared" si="72"/>
        <v>9.3662487421735745E-11</v>
      </c>
      <c r="BV41" s="9">
        <f t="shared" si="73"/>
        <v>3.9862887340909263E-10</v>
      </c>
      <c r="BW41" s="50">
        <f t="shared" si="74"/>
        <v>3.7464994968694298E-10</v>
      </c>
      <c r="BX41">
        <f t="shared" si="20"/>
        <v>0.25</v>
      </c>
      <c r="BY41" s="10">
        <f t="shared" si="75"/>
        <v>22000</v>
      </c>
      <c r="BZ41" s="9">
        <f t="shared" si="76"/>
        <v>1.6738508937168702E-11</v>
      </c>
      <c r="CA41" s="9">
        <f t="shared" si="77"/>
        <v>7.1102976518183564E-11</v>
      </c>
      <c r="CB41" s="50">
        <f t="shared" si="78"/>
        <v>1.6738508938842552E-21</v>
      </c>
      <c r="CC41">
        <f t="shared" si="21"/>
        <v>9999999999</v>
      </c>
      <c r="CD41" s="11">
        <v>3.0782113058722982E-12</v>
      </c>
      <c r="CE41" s="9">
        <f t="shared" si="79"/>
        <v>1.2312845223489193E-11</v>
      </c>
      <c r="CF41">
        <f t="shared" si="22"/>
        <v>0.25</v>
      </c>
      <c r="CH41">
        <f t="shared" si="31"/>
        <v>3.0782113058722974E-12</v>
      </c>
    </row>
    <row r="42" spans="2:86" ht="15.75" thickBot="1" x14ac:dyDescent="0.25">
      <c r="B42" s="83">
        <f>'[1]3 Ohm Jointless NOSHUNT'!C42</f>
        <v>0.78467368357293443</v>
      </c>
      <c r="C42" s="84">
        <f>D42*'[1]3 Ohm Jointless NOSHUNT'!I42</f>
        <v>0.75093807406205471</v>
      </c>
      <c r="D42" s="50">
        <f t="shared" si="0"/>
        <v>7.1775512208087449</v>
      </c>
      <c r="E42" s="50">
        <f t="shared" si="1"/>
        <v>7.8224487791912587</v>
      </c>
      <c r="F42" s="85">
        <f t="shared" si="23"/>
        <v>7.1885497098132078E-2</v>
      </c>
      <c r="G42" s="86">
        <f>'[1]3 Ohm Jointless NOSHUNT'!D42</f>
        <v>0.23088667054097223</v>
      </c>
      <c r="H42" s="86">
        <f t="shared" si="2"/>
        <v>0.21185193419459566</v>
      </c>
      <c r="I42" s="50">
        <f t="shared" si="24"/>
        <v>7.1885497098132078E-2</v>
      </c>
      <c r="J42" s="51">
        <f t="shared" si="32"/>
        <v>46000</v>
      </c>
      <c r="K42" s="87">
        <f t="shared" si="33"/>
        <v>0.98102728447592469</v>
      </c>
      <c r="L42" s="87">
        <f t="shared" si="25"/>
        <v>9.1896411376137035E-3</v>
      </c>
      <c r="M42" s="87">
        <f t="shared" si="26"/>
        <v>9.7830743864616015E-3</v>
      </c>
      <c r="N42" s="88">
        <f t="shared" si="27"/>
        <v>18400</v>
      </c>
      <c r="O42" s="9">
        <f t="shared" si="34"/>
        <v>1.6572009040098217</v>
      </c>
      <c r="P42" s="11">
        <f t="shared" si="28"/>
        <v>15.000000000000004</v>
      </c>
      <c r="Q42" s="10">
        <f t="shared" si="29"/>
        <v>4600</v>
      </c>
      <c r="R42" s="9">
        <f t="shared" si="3"/>
        <v>3.1985380760641384E-2</v>
      </c>
      <c r="S42" s="9">
        <f t="shared" si="35"/>
        <v>0.18630435968854006</v>
      </c>
      <c r="T42" s="50">
        <f t="shared" si="36"/>
        <v>3.1985380760641382</v>
      </c>
      <c r="U42">
        <f t="shared" si="4"/>
        <v>0.01</v>
      </c>
      <c r="V42" s="89">
        <f t="shared" si="30"/>
        <v>23000</v>
      </c>
      <c r="W42" s="9">
        <f t="shared" si="37"/>
        <v>1.797137427453302E-2</v>
      </c>
      <c r="X42" s="11">
        <f t="shared" si="38"/>
        <v>7.652759829111383E-2</v>
      </c>
      <c r="Y42" s="90">
        <f t="shared" si="39"/>
        <v>7.1885497098132078E-2</v>
      </c>
      <c r="Z42">
        <f t="shared" si="5"/>
        <v>0.25</v>
      </c>
      <c r="AA42" s="10">
        <f t="shared" si="40"/>
        <v>23000</v>
      </c>
      <c r="AB42" s="9">
        <f t="shared" si="41"/>
        <v>2.941750711597497E-3</v>
      </c>
      <c r="AC42" s="9">
        <f t="shared" si="42"/>
        <v>1.2741102397529821E-2</v>
      </c>
      <c r="AD42" s="50">
        <f t="shared" si="43"/>
        <v>2.941750711891672E-13</v>
      </c>
      <c r="AE42">
        <f t="shared" si="6"/>
        <v>9999999999</v>
      </c>
      <c r="AF42" s="88">
        <f t="shared" si="7"/>
        <v>23000</v>
      </c>
      <c r="AG42" s="9">
        <f t="shared" si="44"/>
        <v>3.3325359170593874E-4</v>
      </c>
      <c r="AH42" s="9">
        <f t="shared" si="45"/>
        <v>1.4190955352414549E-3</v>
      </c>
      <c r="AI42" s="50">
        <f t="shared" si="46"/>
        <v>1.333014366823755E-3</v>
      </c>
      <c r="AJ42">
        <f t="shared" si="8"/>
        <v>0.25</v>
      </c>
      <c r="AK42" s="10">
        <f t="shared" si="47"/>
        <v>23000</v>
      </c>
      <c r="AL42" s="9">
        <f t="shared" si="48"/>
        <v>5.4550585590585908E-5</v>
      </c>
      <c r="AM42" s="9">
        <f t="shared" si="49"/>
        <v>2.362656339691802E-4</v>
      </c>
      <c r="AN42" s="50">
        <f t="shared" si="50"/>
        <v>5.4550585596040969E-15</v>
      </c>
      <c r="AO42">
        <f t="shared" si="9"/>
        <v>9999999999</v>
      </c>
      <c r="AP42" s="88">
        <f t="shared" si="10"/>
        <v>23000</v>
      </c>
      <c r="AQ42" s="9">
        <f t="shared" si="51"/>
        <v>6.1797141770225094E-6</v>
      </c>
      <c r="AR42" s="9">
        <f t="shared" si="52"/>
        <v>2.6315109622041324E-5</v>
      </c>
      <c r="AS42" s="50">
        <f t="shared" si="53"/>
        <v>2.4718856708090038E-5</v>
      </c>
      <c r="AT42">
        <f t="shared" si="11"/>
        <v>0.25</v>
      </c>
      <c r="AU42" s="10">
        <f t="shared" si="54"/>
        <v>23000</v>
      </c>
      <c r="AV42" s="9">
        <f t="shared" si="55"/>
        <v>1.0115630724742907E-6</v>
      </c>
      <c r="AW42" s="9">
        <f t="shared" si="56"/>
        <v>4.3812103578776132E-6</v>
      </c>
      <c r="AX42" s="50">
        <f t="shared" si="57"/>
        <v>1.011563072575447E-16</v>
      </c>
      <c r="AY42">
        <f t="shared" si="12"/>
        <v>9999999999</v>
      </c>
      <c r="AZ42" s="88">
        <f t="shared" si="13"/>
        <v>23000</v>
      </c>
      <c r="BA42" s="9">
        <f t="shared" si="58"/>
        <v>1.1459401567137724E-7</v>
      </c>
      <c r="BB42" s="9">
        <f t="shared" si="59"/>
        <v>4.8797630405770459E-7</v>
      </c>
      <c r="BC42" s="50">
        <f t="shared" si="60"/>
        <v>4.5837606268550897E-7</v>
      </c>
      <c r="BD42">
        <f t="shared" si="14"/>
        <v>0.25</v>
      </c>
      <c r="BE42" s="10">
        <f t="shared" si="61"/>
        <v>23000</v>
      </c>
      <c r="BF42" s="9">
        <f t="shared" si="62"/>
        <v>1.8757999381152946E-8</v>
      </c>
      <c r="BG42" s="9">
        <f t="shared" si="63"/>
        <v>8.1243318614804595E-8</v>
      </c>
      <c r="BH42" s="50">
        <f t="shared" si="64"/>
        <v>1.8757999383028747E-18</v>
      </c>
      <c r="BI42">
        <f t="shared" si="15"/>
        <v>9999999999</v>
      </c>
      <c r="BJ42" s="88">
        <f t="shared" si="16"/>
        <v>23000</v>
      </c>
      <c r="BK42" s="9">
        <f t="shared" si="65"/>
        <v>2.1249832680968263E-9</v>
      </c>
      <c r="BL42" s="9">
        <f t="shared" si="66"/>
        <v>9.0488258876825524E-9</v>
      </c>
      <c r="BM42" s="50">
        <f t="shared" si="67"/>
        <v>8.4999330723873051E-9</v>
      </c>
      <c r="BN42">
        <f t="shared" si="17"/>
        <v>0.25</v>
      </c>
      <c r="BO42" s="10">
        <f t="shared" si="68"/>
        <v>23000</v>
      </c>
      <c r="BP42" s="9">
        <f t="shared" si="69"/>
        <v>3.4784157950436694E-10</v>
      </c>
      <c r="BQ42" s="9">
        <f t="shared" si="70"/>
        <v>1.5065369140512222E-9</v>
      </c>
      <c r="BR42" s="50">
        <f t="shared" si="71"/>
        <v>3.4784157953915109E-20</v>
      </c>
      <c r="BS42">
        <f t="shared" si="18"/>
        <v>9999999999</v>
      </c>
      <c r="BT42" s="88">
        <f t="shared" si="19"/>
        <v>23000</v>
      </c>
      <c r="BU42" s="9">
        <f t="shared" si="72"/>
        <v>3.9411778747436804E-11</v>
      </c>
      <c r="BV42" s="9">
        <f t="shared" si="73"/>
        <v>1.677399344585847E-10</v>
      </c>
      <c r="BW42" s="50">
        <f t="shared" si="74"/>
        <v>1.5764711498974721E-10</v>
      </c>
      <c r="BX42">
        <f t="shared" si="20"/>
        <v>0.25</v>
      </c>
      <c r="BY42" s="10">
        <f t="shared" si="75"/>
        <v>23000</v>
      </c>
      <c r="BZ42" s="9">
        <f t="shared" si="76"/>
        <v>6.5118820170207358E-12</v>
      </c>
      <c r="CA42" s="9">
        <f t="shared" si="77"/>
        <v>2.7669552786155097E-11</v>
      </c>
      <c r="CB42" s="50">
        <f t="shared" si="78"/>
        <v>6.5118820176719244E-22</v>
      </c>
      <c r="CC42">
        <f t="shared" si="21"/>
        <v>9999999999</v>
      </c>
      <c r="CD42" s="11">
        <v>1.107486382846349E-12</v>
      </c>
      <c r="CE42" s="9">
        <f t="shared" si="79"/>
        <v>4.4299455313853961E-12</v>
      </c>
      <c r="CF42">
        <f t="shared" si="22"/>
        <v>0.25</v>
      </c>
      <c r="CH42">
        <f t="shared" si="31"/>
        <v>1.1074863828463488E-12</v>
      </c>
    </row>
    <row r="43" spans="2:86" ht="15.75" thickBot="1" x14ac:dyDescent="0.25">
      <c r="B43" s="83">
        <f>'[1]3 Ohm Jointless NOSHUNT'!C43</f>
        <v>0.7265083725567274</v>
      </c>
      <c r="C43" s="84">
        <f>D43*'[1]3 Ohm Jointless NOSHUNT'!I43</f>
        <v>0.69878372349118889</v>
      </c>
      <c r="D43" s="50">
        <f t="shared" si="0"/>
        <v>7.2137887520005055</v>
      </c>
      <c r="E43" s="50">
        <f t="shared" si="1"/>
        <v>7.7862112479994972</v>
      </c>
      <c r="F43" s="85">
        <f t="shared" si="23"/>
        <v>6.6208097542216682E-2</v>
      </c>
      <c r="G43" s="86">
        <f>'[1]3 Ohm Jointless NOSHUNT'!D43</f>
        <v>0.23147127610210008</v>
      </c>
      <c r="H43" s="86">
        <f t="shared" si="2"/>
        <v>0.21445409516541808</v>
      </c>
      <c r="I43" s="50">
        <f t="shared" si="24"/>
        <v>6.6208097542216682E-2</v>
      </c>
      <c r="J43" s="51">
        <f t="shared" si="32"/>
        <v>48000</v>
      </c>
      <c r="K43" s="87">
        <f t="shared" si="33"/>
        <v>0.98244554910864057</v>
      </c>
      <c r="L43" s="87">
        <f t="shared" si="25"/>
        <v>8.5032495822955564E-3</v>
      </c>
      <c r="M43" s="87">
        <f t="shared" si="26"/>
        <v>9.0512013090638787E-3</v>
      </c>
      <c r="N43" s="88">
        <f t="shared" si="27"/>
        <v>19200</v>
      </c>
      <c r="O43" s="9">
        <f t="shared" si="34"/>
        <v>1.6697848879565329</v>
      </c>
      <c r="P43" s="11">
        <f t="shared" si="28"/>
        <v>15.000000000000004</v>
      </c>
      <c r="Q43" s="10">
        <f t="shared" si="29"/>
        <v>4800</v>
      </c>
      <c r="R43" s="9">
        <f t="shared" si="3"/>
        <v>3.0093505046560935E-2</v>
      </c>
      <c r="S43" s="9">
        <f t="shared" si="35"/>
        <v>0.17356577057074216</v>
      </c>
      <c r="T43" s="50">
        <f t="shared" si="36"/>
        <v>3.0093505046560933</v>
      </c>
      <c r="U43">
        <f t="shared" si="4"/>
        <v>0.01</v>
      </c>
      <c r="V43" s="89">
        <f t="shared" si="30"/>
        <v>24000</v>
      </c>
      <c r="W43" s="9">
        <f t="shared" si="37"/>
        <v>1.655202438555417E-2</v>
      </c>
      <c r="X43" s="11">
        <f t="shared" si="38"/>
        <v>7.047456544054094E-2</v>
      </c>
      <c r="Y43" s="90">
        <f t="shared" si="39"/>
        <v>6.6208097542216682E-2</v>
      </c>
      <c r="Z43">
        <f t="shared" si="5"/>
        <v>0.25</v>
      </c>
      <c r="AA43" s="10">
        <f t="shared" si="40"/>
        <v>24000</v>
      </c>
      <c r="AB43" s="9">
        <f t="shared" si="41"/>
        <v>2.5083576814225873E-3</v>
      </c>
      <c r="AC43" s="9">
        <f t="shared" si="42"/>
        <v>1.083658293873159E-2</v>
      </c>
      <c r="AD43" s="50">
        <f t="shared" si="43"/>
        <v>2.5083576816734229E-13</v>
      </c>
      <c r="AE43">
        <f t="shared" si="6"/>
        <v>9999999999</v>
      </c>
      <c r="AF43" s="88">
        <f t="shared" si="7"/>
        <v>24000</v>
      </c>
      <c r="AG43" s="9">
        <f t="shared" si="44"/>
        <v>2.6242894116648474E-4</v>
      </c>
      <c r="AH43" s="9">
        <f t="shared" si="45"/>
        <v>1.1173597353971087E-3</v>
      </c>
      <c r="AI43" s="50">
        <f t="shared" si="46"/>
        <v>1.049715764665939E-3</v>
      </c>
      <c r="AJ43">
        <f t="shared" si="8"/>
        <v>0.25</v>
      </c>
      <c r="AK43" s="10">
        <f t="shared" si="47"/>
        <v>24000</v>
      </c>
      <c r="AL43" s="9">
        <f t="shared" si="48"/>
        <v>3.9769494961417018E-5</v>
      </c>
      <c r="AM43" s="9">
        <f t="shared" si="49"/>
        <v>1.7181179294032989E-4</v>
      </c>
      <c r="AN43" s="50">
        <f t="shared" si="50"/>
        <v>3.9769494965393967E-15</v>
      </c>
      <c r="AO43">
        <f t="shared" si="9"/>
        <v>9999999999</v>
      </c>
      <c r="AP43" s="88">
        <f t="shared" si="10"/>
        <v>24000</v>
      </c>
      <c r="AQ43" s="9">
        <f t="shared" si="51"/>
        <v>4.1607568692242886E-6</v>
      </c>
      <c r="AR43" s="9">
        <f t="shared" si="52"/>
        <v>1.771550871555269E-5</v>
      </c>
      <c r="AS43" s="50">
        <f t="shared" si="53"/>
        <v>1.6643027476897154E-5</v>
      </c>
      <c r="AT43">
        <f t="shared" si="11"/>
        <v>0.25</v>
      </c>
      <c r="AU43" s="10">
        <f t="shared" si="54"/>
        <v>24000</v>
      </c>
      <c r="AV43" s="9">
        <f t="shared" si="55"/>
        <v>6.305371603101615E-7</v>
      </c>
      <c r="AW43" s="9">
        <f t="shared" si="56"/>
        <v>2.724040627960364E-6</v>
      </c>
      <c r="AX43" s="50">
        <f t="shared" si="57"/>
        <v>6.3053716037321515E-17</v>
      </c>
      <c r="AY43">
        <f t="shared" si="12"/>
        <v>9999999999</v>
      </c>
      <c r="AZ43" s="88">
        <f t="shared" si="13"/>
        <v>24000</v>
      </c>
      <c r="BA43" s="9">
        <f t="shared" si="58"/>
        <v>6.5967944114655247E-8</v>
      </c>
      <c r="BB43" s="9">
        <f t="shared" si="59"/>
        <v>2.8087574583516081E-7</v>
      </c>
      <c r="BC43" s="50">
        <f t="shared" si="60"/>
        <v>2.6387177645862099E-7</v>
      </c>
      <c r="BD43">
        <f t="shared" si="14"/>
        <v>0.25</v>
      </c>
      <c r="BE43" s="10">
        <f t="shared" si="61"/>
        <v>24000</v>
      </c>
      <c r="BF43" s="9">
        <f t="shared" si="62"/>
        <v>9.9970369531468179E-9</v>
      </c>
      <c r="BG43" s="9">
        <f t="shared" si="63"/>
        <v>4.318910368116947E-8</v>
      </c>
      <c r="BH43" s="50">
        <f t="shared" si="64"/>
        <v>9.9970369541465224E-19</v>
      </c>
      <c r="BI43">
        <f t="shared" si="15"/>
        <v>9999999999</v>
      </c>
      <c r="BJ43" s="88">
        <f t="shared" si="16"/>
        <v>24000</v>
      </c>
      <c r="BK43" s="9">
        <f t="shared" si="65"/>
        <v>1.0459082155498209E-9</v>
      </c>
      <c r="BL43" s="9">
        <f t="shared" si="66"/>
        <v>4.453226880616645E-9</v>
      </c>
      <c r="BM43" s="50">
        <f t="shared" si="67"/>
        <v>4.1836328621992837E-9</v>
      </c>
      <c r="BN43">
        <f t="shared" si="17"/>
        <v>0.25</v>
      </c>
      <c r="BO43" s="10">
        <f t="shared" si="68"/>
        <v>24000</v>
      </c>
      <c r="BP43" s="9">
        <f t="shared" si="69"/>
        <v>1.5850128969910295E-10</v>
      </c>
      <c r="BQ43" s="9">
        <f t="shared" si="70"/>
        <v>6.8475294621973574E-10</v>
      </c>
      <c r="BR43" s="50">
        <f t="shared" si="71"/>
        <v>1.5850128971495306E-20</v>
      </c>
      <c r="BS43">
        <f t="shared" si="18"/>
        <v>9999999999</v>
      </c>
      <c r="BT43" s="88">
        <f t="shared" si="19"/>
        <v>24000</v>
      </c>
      <c r="BU43" s="9">
        <f t="shared" si="72"/>
        <v>1.6584808315542132E-11</v>
      </c>
      <c r="BV43" s="9">
        <f t="shared" si="73"/>
        <v>7.058725213574732E-11</v>
      </c>
      <c r="BW43" s="50">
        <f t="shared" si="74"/>
        <v>6.6339233262168527E-11</v>
      </c>
      <c r="BX43">
        <f t="shared" si="20"/>
        <v>0.25</v>
      </c>
      <c r="BY43" s="10">
        <f t="shared" si="75"/>
        <v>24000</v>
      </c>
      <c r="BZ43" s="9">
        <f t="shared" si="76"/>
        <v>2.5335435632180992E-12</v>
      </c>
      <c r="CA43" s="9">
        <f t="shared" si="77"/>
        <v>1.0767888032632115E-11</v>
      </c>
      <c r="CB43" s="50">
        <f t="shared" si="78"/>
        <v>2.5335435634714534E-22</v>
      </c>
      <c r="CC43">
        <f t="shared" si="21"/>
        <v>9999999999</v>
      </c>
      <c r="CD43" s="11">
        <v>3.9847533273886953E-13</v>
      </c>
      <c r="CE43" s="9">
        <f t="shared" si="79"/>
        <v>1.5939013309554781E-12</v>
      </c>
      <c r="CF43">
        <f t="shared" si="22"/>
        <v>0.25</v>
      </c>
      <c r="CH43">
        <f t="shared" si="31"/>
        <v>3.9847533273886943E-13</v>
      </c>
    </row>
    <row r="44" spans="2:86" ht="15.75" thickBot="1" x14ac:dyDescent="0.25">
      <c r="B44" s="83">
        <f>'[1]3 Ohm Jointless NOSHUNT'!C44</f>
        <v>0.67252516480305602</v>
      </c>
      <c r="C44" s="84">
        <f>D44*'[1]3 Ohm Jointless NOSHUNT'!I44</f>
        <v>0.64974951261419334</v>
      </c>
      <c r="D44" s="50">
        <f t="shared" si="0"/>
        <v>7.2460059483922947</v>
      </c>
      <c r="E44" s="50">
        <f t="shared" si="1"/>
        <v>7.7539940516077079</v>
      </c>
      <c r="F44" s="85">
        <f t="shared" si="23"/>
        <v>6.0980192605859768E-2</v>
      </c>
      <c r="G44" s="86">
        <f>'[1]3 Ohm Jointless NOSHUNT'!D44</f>
        <v>0.23197217009778637</v>
      </c>
      <c r="H44" s="86">
        <f t="shared" si="2"/>
        <v>0.21677495664850535</v>
      </c>
      <c r="I44" s="50">
        <f t="shared" si="24"/>
        <v>6.0980192605859768E-2</v>
      </c>
      <c r="J44" s="51">
        <f t="shared" si="32"/>
        <v>50000</v>
      </c>
      <c r="K44" s="87">
        <f t="shared" si="33"/>
        <v>0.98376528262519358</v>
      </c>
      <c r="L44" s="87">
        <f t="shared" si="25"/>
        <v>7.8643589613298943E-3</v>
      </c>
      <c r="M44" s="87">
        <f t="shared" si="26"/>
        <v>8.370358413476579E-3</v>
      </c>
      <c r="N44" s="88">
        <f t="shared" si="27"/>
        <v>20000</v>
      </c>
      <c r="O44" s="9">
        <f t="shared" si="34"/>
        <v>1.6808717243900293</v>
      </c>
      <c r="P44" s="11">
        <f t="shared" si="28"/>
        <v>15.000000000000004</v>
      </c>
      <c r="Q44" s="10">
        <f t="shared" si="29"/>
        <v>5000</v>
      </c>
      <c r="R44" s="9">
        <f t="shared" si="3"/>
        <v>2.8308409621136323E-2</v>
      </c>
      <c r="S44" s="9">
        <f t="shared" si="35"/>
        <v>0.16172168882348517</v>
      </c>
      <c r="T44" s="50">
        <f t="shared" si="36"/>
        <v>2.8308409621136321</v>
      </c>
      <c r="U44">
        <f t="shared" si="4"/>
        <v>0.01</v>
      </c>
      <c r="V44" s="89">
        <f t="shared" si="30"/>
        <v>25000</v>
      </c>
      <c r="W44" s="9">
        <f t="shared" si="37"/>
        <v>1.5245048151464942E-2</v>
      </c>
      <c r="X44" s="11">
        <f t="shared" si="38"/>
        <v>6.4903709347921931E-2</v>
      </c>
      <c r="Y44" s="90">
        <f t="shared" si="39"/>
        <v>6.0980192605859768E-2</v>
      </c>
      <c r="Z44">
        <f t="shared" si="5"/>
        <v>0.25</v>
      </c>
      <c r="AA44" s="10">
        <f t="shared" si="40"/>
        <v>25000</v>
      </c>
      <c r="AB44" s="9">
        <f t="shared" si="41"/>
        <v>2.1384911622200561E-3</v>
      </c>
      <c r="AC44" s="9">
        <f t="shared" si="42"/>
        <v>9.2187401674611348E-3</v>
      </c>
      <c r="AD44" s="50">
        <f t="shared" si="43"/>
        <v>2.1384911624339052E-13</v>
      </c>
      <c r="AE44">
        <f t="shared" si="6"/>
        <v>9999999999</v>
      </c>
      <c r="AF44" s="88">
        <f t="shared" si="7"/>
        <v>25000</v>
      </c>
      <c r="AG44" s="9">
        <f t="shared" si="44"/>
        <v>2.0666115834924026E-4</v>
      </c>
      <c r="AH44" s="9">
        <f t="shared" si="45"/>
        <v>8.7983164249402887E-4</v>
      </c>
      <c r="AI44" s="50">
        <f t="shared" si="46"/>
        <v>8.2664463339696104E-4</v>
      </c>
      <c r="AJ44">
        <f t="shared" si="8"/>
        <v>0.25</v>
      </c>
      <c r="AK44" s="10">
        <f t="shared" si="47"/>
        <v>25000</v>
      </c>
      <c r="AL44" s="9">
        <f t="shared" si="48"/>
        <v>2.8989285984088038E-5</v>
      </c>
      <c r="AM44" s="9">
        <f t="shared" si="49"/>
        <v>1.2496880971445899E-4</v>
      </c>
      <c r="AN44" s="50">
        <f t="shared" si="50"/>
        <v>2.8989285986986964E-15</v>
      </c>
      <c r="AO44">
        <f t="shared" si="9"/>
        <v>9999999999</v>
      </c>
      <c r="AP44" s="88">
        <f t="shared" si="10"/>
        <v>25000</v>
      </c>
      <c r="AQ44" s="9">
        <f t="shared" si="51"/>
        <v>2.8014889783175766E-6</v>
      </c>
      <c r="AR44" s="9">
        <f t="shared" si="52"/>
        <v>1.1926956516215276E-5</v>
      </c>
      <c r="AS44" s="50">
        <f t="shared" si="53"/>
        <v>1.1205955913270306E-5</v>
      </c>
      <c r="AT44">
        <f t="shared" si="11"/>
        <v>0.25</v>
      </c>
      <c r="AU44" s="10">
        <f t="shared" si="54"/>
        <v>25000</v>
      </c>
      <c r="AV44" s="9">
        <f t="shared" si="55"/>
        <v>3.9297740234514122E-7</v>
      </c>
      <c r="AW44" s="9">
        <f t="shared" si="56"/>
        <v>1.6940713283764242E-6</v>
      </c>
      <c r="AX44" s="50">
        <f t="shared" si="57"/>
        <v>3.9297740238443894E-17</v>
      </c>
      <c r="AY44">
        <f t="shared" si="12"/>
        <v>9999999999</v>
      </c>
      <c r="AZ44" s="88">
        <f t="shared" si="13"/>
        <v>25000</v>
      </c>
      <c r="BA44" s="9">
        <f t="shared" si="58"/>
        <v>3.7976853310755741E-8</v>
      </c>
      <c r="BB44" s="9">
        <f t="shared" si="59"/>
        <v>1.6168126362853903E-7</v>
      </c>
      <c r="BC44" s="50">
        <f t="shared" si="60"/>
        <v>1.5190741324302296E-7</v>
      </c>
      <c r="BD44">
        <f t="shared" si="14"/>
        <v>0.25</v>
      </c>
      <c r="BE44" s="10">
        <f t="shared" si="61"/>
        <v>25000</v>
      </c>
      <c r="BF44" s="9">
        <f t="shared" si="62"/>
        <v>5.3271832522931556E-9</v>
      </c>
      <c r="BG44" s="9">
        <f t="shared" si="63"/>
        <v>2.2964751536862198E-8</v>
      </c>
      <c r="BH44" s="50">
        <f t="shared" si="64"/>
        <v>5.327183252825874E-19</v>
      </c>
      <c r="BI44">
        <f t="shared" si="15"/>
        <v>9999999999</v>
      </c>
      <c r="BJ44" s="88">
        <f t="shared" si="16"/>
        <v>25000</v>
      </c>
      <c r="BK44" s="9">
        <f t="shared" si="65"/>
        <v>5.1481245282435067E-10</v>
      </c>
      <c r="BL44" s="9">
        <f t="shared" si="66"/>
        <v>2.1917435592686167E-9</v>
      </c>
      <c r="BM44" s="50">
        <f t="shared" si="67"/>
        <v>2.0592498112974027E-9</v>
      </c>
      <c r="BN44">
        <f t="shared" si="17"/>
        <v>0.25</v>
      </c>
      <c r="BO44" s="10">
        <f t="shared" si="68"/>
        <v>25000</v>
      </c>
      <c r="BP44" s="9">
        <f t="shared" si="69"/>
        <v>7.2215139266767546E-11</v>
      </c>
      <c r="BQ44" s="9">
        <f t="shared" si="70"/>
        <v>3.1130869592981021E-10</v>
      </c>
      <c r="BR44" s="50">
        <f t="shared" si="71"/>
        <v>7.2215139273989058E-21</v>
      </c>
      <c r="BS44">
        <f t="shared" si="18"/>
        <v>9999999999</v>
      </c>
      <c r="BT44" s="88">
        <f t="shared" si="19"/>
        <v>25000</v>
      </c>
      <c r="BU44" s="9">
        <f t="shared" si="72"/>
        <v>6.979434573225694E-12</v>
      </c>
      <c r="BV44" s="9">
        <f t="shared" si="73"/>
        <v>2.9705714146179876E-11</v>
      </c>
      <c r="BW44" s="50">
        <f t="shared" si="74"/>
        <v>2.7917738292902776E-11</v>
      </c>
      <c r="BX44">
        <f t="shared" si="20"/>
        <v>0.25</v>
      </c>
      <c r="BY44" s="10">
        <f t="shared" si="75"/>
        <v>25000</v>
      </c>
      <c r="BZ44" s="9">
        <f t="shared" si="76"/>
        <v>9.8578585057848946E-13</v>
      </c>
      <c r="CA44" s="9">
        <f t="shared" si="77"/>
        <v>4.1905963205510832E-12</v>
      </c>
      <c r="CB44" s="50">
        <f t="shared" si="78"/>
        <v>9.8578585067706804E-23</v>
      </c>
      <c r="CC44">
        <f t="shared" si="21"/>
        <v>9999999999</v>
      </c>
      <c r="CD44" s="11">
        <v>1.4338018232077631E-13</v>
      </c>
      <c r="CE44" s="9">
        <f t="shared" si="79"/>
        <v>5.7352072928310524E-13</v>
      </c>
      <c r="CF44">
        <f t="shared" si="22"/>
        <v>0.25</v>
      </c>
      <c r="CH44">
        <f t="shared" si="31"/>
        <v>1.4338018232077629E-13</v>
      </c>
    </row>
    <row r="45" spans="2:86" ht="15.75" thickBot="1" x14ac:dyDescent="0.25">
      <c r="B45" s="83">
        <f>'[1]3 Ohm Jointless NOSHUNT'!C45</f>
        <v>0.62245145537243296</v>
      </c>
      <c r="C45" s="84">
        <f>D45*'[1]3 Ohm Jointless NOSHUNT'!I45</f>
        <v>0.60374818643327421</v>
      </c>
      <c r="D45" s="50">
        <f t="shared" si="0"/>
        <v>7.2746418361898391</v>
      </c>
      <c r="E45" s="50">
        <f t="shared" si="1"/>
        <v>7.7253581638101574</v>
      </c>
      <c r="F45" s="85">
        <f t="shared" si="23"/>
        <v>5.6166949854404215E-2</v>
      </c>
      <c r="G45" s="86">
        <f>'[1]3 Ohm Jointless NOSHUNT'!D45</f>
        <v>0.23240122301573182</v>
      </c>
      <c r="H45" s="86">
        <f t="shared" si="2"/>
        <v>0.21884236612508123</v>
      </c>
      <c r="I45" s="50">
        <f t="shared" si="24"/>
        <v>5.6166949854404215E-2</v>
      </c>
      <c r="J45" s="51">
        <f t="shared" si="32"/>
        <v>52000</v>
      </c>
      <c r="K45" s="87">
        <f t="shared" si="33"/>
        <v>0.98499180959439814</v>
      </c>
      <c r="L45" s="87">
        <f t="shared" si="25"/>
        <v>7.2704654804901106E-3</v>
      </c>
      <c r="M45" s="87">
        <f t="shared" si="26"/>
        <v>7.7377249251117421E-3</v>
      </c>
      <c r="N45" s="88">
        <f t="shared" si="27"/>
        <v>20800</v>
      </c>
      <c r="O45" s="9">
        <f t="shared" si="34"/>
        <v>1.6906356597319276</v>
      </c>
      <c r="P45" s="11">
        <f t="shared" si="28"/>
        <v>14.999999999999996</v>
      </c>
      <c r="Q45" s="10">
        <f t="shared" si="29"/>
        <v>5200</v>
      </c>
      <c r="R45" s="9">
        <f t="shared" si="3"/>
        <v>2.6624971929244547E-2</v>
      </c>
      <c r="S45" s="9">
        <f t="shared" si="35"/>
        <v>0.15070897825427165</v>
      </c>
      <c r="T45" s="50">
        <f t="shared" si="36"/>
        <v>2.6624971929244547</v>
      </c>
      <c r="U45">
        <f t="shared" si="4"/>
        <v>0.01</v>
      </c>
      <c r="V45" s="89">
        <f t="shared" si="30"/>
        <v>26000</v>
      </c>
      <c r="W45" s="9">
        <f t="shared" si="37"/>
        <v>1.4041737463601054E-2</v>
      </c>
      <c r="X45" s="11">
        <f t="shared" si="38"/>
        <v>5.9776696419529332E-2</v>
      </c>
      <c r="Y45" s="90">
        <f t="shared" si="39"/>
        <v>5.6166949854404215E-2</v>
      </c>
      <c r="Z45">
        <f t="shared" si="5"/>
        <v>0.25</v>
      </c>
      <c r="AA45" s="10">
        <f t="shared" si="40"/>
        <v>26000</v>
      </c>
      <c r="AB45" s="9">
        <f t="shared" si="41"/>
        <v>1.8229563841367035E-3</v>
      </c>
      <c r="AC45" s="9">
        <f t="shared" si="42"/>
        <v>7.8440051238808199E-3</v>
      </c>
      <c r="AD45" s="50">
        <f t="shared" si="43"/>
        <v>1.8229563843189991E-13</v>
      </c>
      <c r="AE45">
        <f t="shared" si="6"/>
        <v>9999999999</v>
      </c>
      <c r="AF45" s="88">
        <f t="shared" si="7"/>
        <v>26000</v>
      </c>
      <c r="AG45" s="9">
        <f t="shared" si="44"/>
        <v>1.6275041351234142E-4</v>
      </c>
      <c r="AH45" s="9">
        <f t="shared" si="45"/>
        <v>6.9284033303562004E-4</v>
      </c>
      <c r="AI45" s="50">
        <f t="shared" si="46"/>
        <v>6.5100165404936568E-4</v>
      </c>
      <c r="AJ45">
        <f t="shared" si="8"/>
        <v>0.25</v>
      </c>
      <c r="AK45" s="10">
        <f t="shared" si="47"/>
        <v>26000</v>
      </c>
      <c r="AL45" s="9">
        <f t="shared" si="48"/>
        <v>2.1128931238194845E-5</v>
      </c>
      <c r="AM45" s="9">
        <f t="shared" si="49"/>
        <v>9.0915748910258846E-5</v>
      </c>
      <c r="AN45" s="50">
        <f t="shared" si="50"/>
        <v>2.1128931240307737E-15</v>
      </c>
      <c r="AO45">
        <f t="shared" si="9"/>
        <v>9999999999</v>
      </c>
      <c r="AP45" s="88">
        <f t="shared" si="10"/>
        <v>26000</v>
      </c>
      <c r="AQ45" s="9">
        <f t="shared" si="51"/>
        <v>1.8863546742060555E-6</v>
      </c>
      <c r="AR45" s="9">
        <f t="shared" si="52"/>
        <v>8.0303488789668463E-6</v>
      </c>
      <c r="AS45" s="50">
        <f t="shared" si="53"/>
        <v>7.5454186968242222E-6</v>
      </c>
      <c r="AT45">
        <f t="shared" si="11"/>
        <v>0.25</v>
      </c>
      <c r="AU45" s="10">
        <f t="shared" si="54"/>
        <v>26000</v>
      </c>
      <c r="AV45" s="9">
        <f t="shared" si="55"/>
        <v>2.4489435904951119E-7</v>
      </c>
      <c r="AW45" s="9">
        <f t="shared" si="56"/>
        <v>1.0537567568318563E-6</v>
      </c>
      <c r="AX45" s="50">
        <f t="shared" si="57"/>
        <v>2.4489435907400064E-17</v>
      </c>
      <c r="AY45">
        <f t="shared" si="12"/>
        <v>9999999999</v>
      </c>
      <c r="AZ45" s="88">
        <f t="shared" si="13"/>
        <v>26000</v>
      </c>
      <c r="BA45" s="9">
        <f t="shared" si="58"/>
        <v>2.1863747563588531E-8</v>
      </c>
      <c r="BB45" s="9">
        <f t="shared" si="59"/>
        <v>9.3075561630810001E-8</v>
      </c>
      <c r="BC45" s="50">
        <f t="shared" si="60"/>
        <v>8.7454990254354122E-8</v>
      </c>
      <c r="BD45">
        <f t="shared" si="14"/>
        <v>0.25</v>
      </c>
      <c r="BE45" s="10">
        <f t="shared" si="61"/>
        <v>26000</v>
      </c>
      <c r="BF45" s="9">
        <f t="shared" si="62"/>
        <v>2.8384420595928204E-9</v>
      </c>
      <c r="BG45" s="9">
        <f t="shared" si="63"/>
        <v>1.221354183140626E-8</v>
      </c>
      <c r="BH45" s="50">
        <f t="shared" si="64"/>
        <v>2.8384420598766645E-19</v>
      </c>
      <c r="BI45">
        <f t="shared" si="15"/>
        <v>9999999999</v>
      </c>
      <c r="BJ45" s="88">
        <f t="shared" si="16"/>
        <v>26000</v>
      </c>
      <c r="BK45" s="9">
        <f t="shared" si="65"/>
        <v>2.5341123199541498E-10</v>
      </c>
      <c r="BL45" s="9">
        <f t="shared" si="66"/>
        <v>1.0787899937051085E-9</v>
      </c>
      <c r="BM45" s="50">
        <f t="shared" si="67"/>
        <v>1.0136449279816599E-9</v>
      </c>
      <c r="BN45">
        <f t="shared" si="17"/>
        <v>0.25</v>
      </c>
      <c r="BO45" s="10">
        <f t="shared" si="68"/>
        <v>26000</v>
      </c>
      <c r="BP45" s="9">
        <f t="shared" si="69"/>
        <v>3.2898919447886662E-11</v>
      </c>
      <c r="BQ45" s="9">
        <f t="shared" si="70"/>
        <v>1.4156064327326272E-10</v>
      </c>
      <c r="BR45" s="50">
        <f t="shared" si="71"/>
        <v>3.2898919451176554E-21</v>
      </c>
      <c r="BS45">
        <f t="shared" si="18"/>
        <v>9999999999</v>
      </c>
      <c r="BT45" s="88">
        <f t="shared" si="19"/>
        <v>26000</v>
      </c>
      <c r="BU45" s="9">
        <f t="shared" si="72"/>
        <v>2.9373600686464374E-12</v>
      </c>
      <c r="BV45" s="9">
        <f t="shared" si="73"/>
        <v>1.2502009441466608E-11</v>
      </c>
      <c r="BW45" s="50">
        <f t="shared" si="74"/>
        <v>1.174944027458575E-11</v>
      </c>
      <c r="BX45">
        <f t="shared" si="20"/>
        <v>0.25</v>
      </c>
      <c r="BY45" s="10">
        <f t="shared" si="75"/>
        <v>26000</v>
      </c>
      <c r="BZ45" s="9">
        <f t="shared" si="76"/>
        <v>3.8359241589268357E-13</v>
      </c>
      <c r="CA45" s="9">
        <f t="shared" si="77"/>
        <v>1.6309518690771319E-12</v>
      </c>
      <c r="CB45" s="50">
        <f t="shared" si="78"/>
        <v>3.8359241593104284E-23</v>
      </c>
      <c r="CC45">
        <f t="shared" si="21"/>
        <v>9999999999</v>
      </c>
      <c r="CD45" s="11">
        <v>5.1594504658188344E-14</v>
      </c>
      <c r="CE45" s="9">
        <f t="shared" si="79"/>
        <v>2.0637801863275338E-13</v>
      </c>
      <c r="CF45">
        <f t="shared" si="22"/>
        <v>0.25</v>
      </c>
      <c r="CH45">
        <f t="shared" si="31"/>
        <v>5.1594504658188357E-14</v>
      </c>
    </row>
    <row r="46" spans="2:86" ht="15.75" thickBot="1" x14ac:dyDescent="0.25">
      <c r="B46" s="83">
        <f>'[1]3 Ohm Jointless NOSHUNT'!C46</f>
        <v>0.57602606441827964</v>
      </c>
      <c r="C46" s="84">
        <f>D46*'[1]3 Ohm Jointless NOSHUNT'!I46</f>
        <v>0.56067215044675589</v>
      </c>
      <c r="D46" s="50">
        <f t="shared" si="0"/>
        <v>7.3000882913124396</v>
      </c>
      <c r="E46" s="50">
        <f t="shared" si="1"/>
        <v>7.6999117086875541</v>
      </c>
      <c r="F46" s="85">
        <f t="shared" si="23"/>
        <v>5.1735979423807775E-2</v>
      </c>
      <c r="G46" s="86">
        <f>'[1]3 Ohm Jointless NOSHUNT'!D46</f>
        <v>0.23276865036566674</v>
      </c>
      <c r="H46" s="86">
        <f t="shared" si="2"/>
        <v>0.22068197187271851</v>
      </c>
      <c r="I46" s="50">
        <f t="shared" si="24"/>
        <v>5.1735979423807775E-2</v>
      </c>
      <c r="J46" s="51">
        <f t="shared" si="32"/>
        <v>54000</v>
      </c>
      <c r="K46" s="87">
        <f t="shared" si="33"/>
        <v>0.98613046607501975</v>
      </c>
      <c r="L46" s="87">
        <f t="shared" si="25"/>
        <v>6.719035409904219E-3</v>
      </c>
      <c r="M46" s="87">
        <f t="shared" si="26"/>
        <v>7.1504985150759506E-3</v>
      </c>
      <c r="N46" s="88">
        <f t="shared" si="27"/>
        <v>21600</v>
      </c>
      <c r="O46" s="9">
        <f t="shared" si="34"/>
        <v>1.6992316991190028</v>
      </c>
      <c r="P46" s="11">
        <f t="shared" si="28"/>
        <v>14.999999999999993</v>
      </c>
      <c r="Q46" s="10">
        <f t="shared" si="29"/>
        <v>5400</v>
      </c>
      <c r="R46" s="9">
        <f t="shared" si="3"/>
        <v>2.5038151298013265E-2</v>
      </c>
      <c r="S46" s="9">
        <f t="shared" si="35"/>
        <v>0.14046872259555354</v>
      </c>
      <c r="T46" s="50">
        <f t="shared" si="36"/>
        <v>2.5038151298013265</v>
      </c>
      <c r="U46">
        <f t="shared" si="4"/>
        <v>0.01</v>
      </c>
      <c r="V46" s="89">
        <f t="shared" si="30"/>
        <v>27000</v>
      </c>
      <c r="W46" s="9">
        <f t="shared" si="37"/>
        <v>1.2933994855951944E-2</v>
      </c>
      <c r="X46" s="11">
        <f t="shared" si="38"/>
        <v>5.505820723918628E-2</v>
      </c>
      <c r="Y46" s="90">
        <f t="shared" si="39"/>
        <v>5.1735979423807775E-2</v>
      </c>
      <c r="Z46">
        <f t="shared" si="5"/>
        <v>0.25</v>
      </c>
      <c r="AA46" s="10">
        <f t="shared" si="40"/>
        <v>27000</v>
      </c>
      <c r="AB46" s="9">
        <f t="shared" si="41"/>
        <v>1.5538532912706604E-3</v>
      </c>
      <c r="AC46" s="9">
        <f t="shared" si="42"/>
        <v>6.6755264887499652E-3</v>
      </c>
      <c r="AD46" s="50">
        <f t="shared" si="43"/>
        <v>1.5538532914260458E-13</v>
      </c>
      <c r="AE46">
        <f t="shared" si="6"/>
        <v>9999999999</v>
      </c>
      <c r="AF46" s="88">
        <f t="shared" si="7"/>
        <v>27000</v>
      </c>
      <c r="AG46" s="9">
        <f t="shared" si="44"/>
        <v>1.2817590837610216E-4</v>
      </c>
      <c r="AH46" s="9">
        <f t="shared" si="45"/>
        <v>5.4562691612598281E-4</v>
      </c>
      <c r="AI46" s="50">
        <f t="shared" si="46"/>
        <v>5.1270363350440864E-4</v>
      </c>
      <c r="AJ46">
        <f t="shared" si="8"/>
        <v>0.25</v>
      </c>
      <c r="AK46" s="10">
        <f t="shared" si="47"/>
        <v>27000</v>
      </c>
      <c r="AL46" s="9">
        <f t="shared" si="48"/>
        <v>1.5398688441580816E-5</v>
      </c>
      <c r="AM46" s="9">
        <f t="shared" si="49"/>
        <v>6.615447749235115E-5</v>
      </c>
      <c r="AN46" s="50">
        <f t="shared" si="50"/>
        <v>1.5398688443120684E-15</v>
      </c>
      <c r="AO46">
        <f t="shared" si="9"/>
        <v>9999999999</v>
      </c>
      <c r="AP46" s="88">
        <f t="shared" si="10"/>
        <v>27000</v>
      </c>
      <c r="AQ46" s="9">
        <f t="shared" si="51"/>
        <v>1.2702234438015595E-6</v>
      </c>
      <c r="AR46" s="9">
        <f t="shared" si="52"/>
        <v>5.4071635552503716E-6</v>
      </c>
      <c r="AS46" s="50">
        <f t="shared" si="53"/>
        <v>5.080893775206238E-6</v>
      </c>
      <c r="AT46">
        <f t="shared" si="11"/>
        <v>0.25</v>
      </c>
      <c r="AU46" s="10">
        <f t="shared" si="54"/>
        <v>27000</v>
      </c>
      <c r="AV46" s="9">
        <f t="shared" si="55"/>
        <v>1.5260102549769783E-7</v>
      </c>
      <c r="AW46" s="9">
        <f t="shared" si="56"/>
        <v>6.5559097093860598E-7</v>
      </c>
      <c r="AX46" s="50">
        <f t="shared" si="57"/>
        <v>1.5260102551295795E-17</v>
      </c>
      <c r="AY46">
        <f t="shared" si="12"/>
        <v>9999999999</v>
      </c>
      <c r="AZ46" s="88">
        <f t="shared" si="13"/>
        <v>27000</v>
      </c>
      <c r="BA46" s="9">
        <f t="shared" si="58"/>
        <v>1.2587916228762264E-8</v>
      </c>
      <c r="BB46" s="9">
        <f t="shared" si="59"/>
        <v>5.3584998923420713E-8</v>
      </c>
      <c r="BC46" s="50">
        <f t="shared" si="60"/>
        <v>5.0351664915049056E-8</v>
      </c>
      <c r="BD46">
        <f t="shared" si="14"/>
        <v>0.25</v>
      </c>
      <c r="BE46" s="10">
        <f t="shared" si="61"/>
        <v>27000</v>
      </c>
      <c r="BF46" s="9">
        <f t="shared" si="62"/>
        <v>1.5122763910992985E-9</v>
      </c>
      <c r="BG46" s="9">
        <f t="shared" si="63"/>
        <v>6.4969075026666654E-9</v>
      </c>
      <c r="BH46" s="50">
        <f t="shared" si="64"/>
        <v>1.5122763912505261E-19</v>
      </c>
      <c r="BI46">
        <f t="shared" si="15"/>
        <v>9999999999</v>
      </c>
      <c r="BJ46" s="88">
        <f t="shared" si="16"/>
        <v>27000</v>
      </c>
      <c r="BK46" s="9">
        <f t="shared" si="65"/>
        <v>1.2474626928303421E-10</v>
      </c>
      <c r="BL46" s="9">
        <f t="shared" si="66"/>
        <v>5.3102741439115985E-10</v>
      </c>
      <c r="BM46" s="50">
        <f t="shared" si="67"/>
        <v>4.9898507713213685E-10</v>
      </c>
      <c r="BN46">
        <f t="shared" si="17"/>
        <v>0.25</v>
      </c>
      <c r="BO46" s="10">
        <f t="shared" si="68"/>
        <v>27000</v>
      </c>
      <c r="BP46" s="9">
        <f t="shared" si="69"/>
        <v>1.498666881763091E-11</v>
      </c>
      <c r="BQ46" s="9">
        <f t="shared" si="70"/>
        <v>6.4384330770697509E-11</v>
      </c>
      <c r="BR46" s="50">
        <f t="shared" si="71"/>
        <v>1.4986668819129577E-21</v>
      </c>
      <c r="BS46">
        <f t="shared" si="18"/>
        <v>9999999999</v>
      </c>
      <c r="BT46" s="88">
        <f t="shared" si="19"/>
        <v>27000</v>
      </c>
      <c r="BU46" s="9">
        <f t="shared" si="72"/>
        <v>1.2362983017370715E-12</v>
      </c>
      <c r="BV46" s="9">
        <f t="shared" si="73"/>
        <v>5.2619657034024463E-12</v>
      </c>
      <c r="BW46" s="50">
        <f t="shared" si="74"/>
        <v>4.9451932069482861E-12</v>
      </c>
      <c r="BX46">
        <f t="shared" si="20"/>
        <v>0.25</v>
      </c>
      <c r="BY46" s="10">
        <f t="shared" si="75"/>
        <v>27000</v>
      </c>
      <c r="BZ46" s="9">
        <f t="shared" si="76"/>
        <v>1.4927663495070256E-13</v>
      </c>
      <c r="CA46" s="9">
        <f t="shared" si="77"/>
        <v>6.3478924929093389E-13</v>
      </c>
      <c r="CB46" s="50">
        <f t="shared" si="78"/>
        <v>1.4927663496563021E-23</v>
      </c>
      <c r="CC46">
        <f t="shared" si="21"/>
        <v>9999999999</v>
      </c>
      <c r="CD46" s="11">
        <v>1.8567204423956865E-14</v>
      </c>
      <c r="CE46" s="9">
        <f t="shared" si="79"/>
        <v>7.4268817695827459E-14</v>
      </c>
      <c r="CF46">
        <f t="shared" si="22"/>
        <v>0.25</v>
      </c>
      <c r="CH46">
        <f t="shared" si="31"/>
        <v>1.8567204423956874E-14</v>
      </c>
    </row>
    <row r="47" spans="2:86" ht="15.75" thickBot="1" x14ac:dyDescent="0.25">
      <c r="B47" s="83">
        <f>'[1]3 Ohm Jointless NOSHUNT'!C47</f>
        <v>0.53300035989956362</v>
      </c>
      <c r="C47" s="84">
        <f>D47*'[1]3 Ohm Jointless NOSHUNT'!I47</f>
        <v>0.52039988090157974</v>
      </c>
      <c r="D47" s="50">
        <f t="shared" si="0"/>
        <v>7.3226950681558893</v>
      </c>
      <c r="E47" s="50">
        <f t="shared" si="1"/>
        <v>7.6773049318441071</v>
      </c>
      <c r="F47" s="85">
        <f t="shared" si="23"/>
        <v>4.7657226097507915E-2</v>
      </c>
      <c r="G47" s="86">
        <f>'[1]3 Ohm Jointless NOSHUNT'!D47</f>
        <v>0.2330832369152914</v>
      </c>
      <c r="H47" s="86">
        <f t="shared" si="2"/>
        <v>0.22231726948214861</v>
      </c>
      <c r="I47" s="50">
        <f t="shared" si="24"/>
        <v>4.7657226097507915E-2</v>
      </c>
      <c r="J47" s="51">
        <f t="shared" si="32"/>
        <v>56000</v>
      </c>
      <c r="K47" s="87">
        <f t="shared" si="33"/>
        <v>0.98718653056908312</v>
      </c>
      <c r="L47" s="87">
        <f t="shared" si="25"/>
        <v>6.2075463356723194E-3</v>
      </c>
      <c r="M47" s="87">
        <f t="shared" si="26"/>
        <v>6.6059230952445281E-3</v>
      </c>
      <c r="N47" s="88">
        <f t="shared" si="27"/>
        <v>22400</v>
      </c>
      <c r="O47" s="9">
        <f t="shared" si="34"/>
        <v>1.706797469429415</v>
      </c>
      <c r="P47" s="11">
        <f t="shared" si="28"/>
        <v>14.999999999999996</v>
      </c>
      <c r="Q47" s="10">
        <f t="shared" si="29"/>
        <v>5600</v>
      </c>
      <c r="R47" s="9">
        <f t="shared" si="3"/>
        <v>2.3543020834751131E-2</v>
      </c>
      <c r="S47" s="9">
        <f t="shared" si="35"/>
        <v>0.13094598790308343</v>
      </c>
      <c r="T47" s="50">
        <f t="shared" si="36"/>
        <v>2.3543020834751132</v>
      </c>
      <c r="U47">
        <f t="shared" si="4"/>
        <v>0.01</v>
      </c>
      <c r="V47" s="89">
        <f t="shared" si="30"/>
        <v>28000</v>
      </c>
      <c r="W47" s="9">
        <f t="shared" si="37"/>
        <v>1.1914306524376979E-2</v>
      </c>
      <c r="X47" s="11">
        <f t="shared" si="38"/>
        <v>5.0715685958503703E-2</v>
      </c>
      <c r="Y47" s="90">
        <f t="shared" si="39"/>
        <v>4.7657226097507915E-2</v>
      </c>
      <c r="Z47">
        <f t="shared" si="5"/>
        <v>0.25</v>
      </c>
      <c r="AA47" s="10">
        <f t="shared" si="40"/>
        <v>28000</v>
      </c>
      <c r="AB47" s="9">
        <f t="shared" si="41"/>
        <v>1.3244046066454775E-3</v>
      </c>
      <c r="AC47" s="9">
        <f t="shared" si="42"/>
        <v>5.6821100657855192E-3</v>
      </c>
      <c r="AD47" s="50">
        <f t="shared" si="43"/>
        <v>1.324404606777918E-13</v>
      </c>
      <c r="AE47">
        <f t="shared" si="6"/>
        <v>9999999999</v>
      </c>
      <c r="AF47" s="88">
        <f t="shared" si="7"/>
        <v>28000</v>
      </c>
      <c r="AG47" s="9">
        <f t="shared" si="44"/>
        <v>1.0095222366968671E-4</v>
      </c>
      <c r="AH47" s="9">
        <f t="shared" si="45"/>
        <v>4.2972381665429607E-4</v>
      </c>
      <c r="AI47" s="50">
        <f t="shared" si="46"/>
        <v>4.0380889467874685E-4</v>
      </c>
      <c r="AJ47">
        <f t="shared" si="8"/>
        <v>0.25</v>
      </c>
      <c r="AK47" s="10">
        <f t="shared" si="47"/>
        <v>28000</v>
      </c>
      <c r="AL47" s="9">
        <f t="shared" si="48"/>
        <v>1.1221936401055386E-5</v>
      </c>
      <c r="AM47" s="9">
        <f t="shared" si="49"/>
        <v>4.8145617632324076E-5</v>
      </c>
      <c r="AN47" s="50">
        <f t="shared" si="50"/>
        <v>1.1221936402177579E-15</v>
      </c>
      <c r="AO47">
        <f t="shared" si="9"/>
        <v>9999999999</v>
      </c>
      <c r="AP47" s="88">
        <f t="shared" si="10"/>
        <v>28000</v>
      </c>
      <c r="AQ47" s="9">
        <f t="shared" si="51"/>
        <v>8.5538771753124584E-7</v>
      </c>
      <c r="AR47" s="9">
        <f t="shared" si="52"/>
        <v>3.641133016539076E-6</v>
      </c>
      <c r="AS47" s="50">
        <f t="shared" si="53"/>
        <v>3.4215508701249834E-6</v>
      </c>
      <c r="AT47">
        <f t="shared" si="11"/>
        <v>0.25</v>
      </c>
      <c r="AU47" s="10">
        <f t="shared" si="54"/>
        <v>28000</v>
      </c>
      <c r="AV47" s="9">
        <f t="shared" si="55"/>
        <v>9.5085637695189707E-8</v>
      </c>
      <c r="AW47" s="9">
        <f t="shared" si="56"/>
        <v>4.0794713061889639E-7</v>
      </c>
      <c r="AX47" s="50">
        <f t="shared" si="57"/>
        <v>9.5085637704698273E-18</v>
      </c>
      <c r="AY47">
        <f t="shared" si="12"/>
        <v>9999999999</v>
      </c>
      <c r="AZ47" s="88">
        <f t="shared" si="13"/>
        <v>28000</v>
      </c>
      <c r="BA47" s="9">
        <f t="shared" si="58"/>
        <v>7.2478655814211718E-9</v>
      </c>
      <c r="BB47" s="9">
        <f t="shared" si="59"/>
        <v>3.0852024324245706E-8</v>
      </c>
      <c r="BC47" s="50">
        <f t="shared" si="60"/>
        <v>2.8991462325684687E-8</v>
      </c>
      <c r="BD47">
        <f t="shared" si="14"/>
        <v>0.25</v>
      </c>
      <c r="BE47" s="10">
        <f t="shared" si="61"/>
        <v>28000</v>
      </c>
      <c r="BF47" s="9">
        <f t="shared" si="62"/>
        <v>8.0567899986085555E-10</v>
      </c>
      <c r="BG47" s="9">
        <f t="shared" si="63"/>
        <v>3.4566149435937935E-9</v>
      </c>
      <c r="BH47" s="50">
        <f t="shared" si="64"/>
        <v>8.0567899994142342E-20</v>
      </c>
      <c r="BI47">
        <f t="shared" si="15"/>
        <v>9999999999</v>
      </c>
      <c r="BJ47" s="88">
        <f t="shared" si="16"/>
        <v>28000</v>
      </c>
      <c r="BK47" s="9">
        <f t="shared" si="65"/>
        <v>6.1412567131006939E-11</v>
      </c>
      <c r="BL47" s="9">
        <f t="shared" si="66"/>
        <v>2.6141516821128722E-10</v>
      </c>
      <c r="BM47" s="50">
        <f t="shared" si="67"/>
        <v>2.4565026852402776E-10</v>
      </c>
      <c r="BN47">
        <f t="shared" si="17"/>
        <v>0.25</v>
      </c>
      <c r="BO47" s="10">
        <f t="shared" si="68"/>
        <v>28000</v>
      </c>
      <c r="BP47" s="9">
        <f t="shared" si="69"/>
        <v>6.826676142689883E-12</v>
      </c>
      <c r="BQ47" s="9">
        <f t="shared" si="70"/>
        <v>2.9288557817428868E-11</v>
      </c>
      <c r="BR47" s="50">
        <f t="shared" si="71"/>
        <v>6.826676143372551E-22</v>
      </c>
      <c r="BS47">
        <f t="shared" si="18"/>
        <v>9999999999</v>
      </c>
      <c r="BT47" s="88">
        <f t="shared" si="19"/>
        <v>28000</v>
      </c>
      <c r="BU47" s="9">
        <f t="shared" si="72"/>
        <v>5.2037981886175314E-13</v>
      </c>
      <c r="BV47" s="9">
        <f t="shared" si="73"/>
        <v>2.2148622676396001E-12</v>
      </c>
      <c r="BW47" s="50">
        <f t="shared" si="74"/>
        <v>2.0815192754470125E-12</v>
      </c>
      <c r="BX47">
        <f t="shared" si="20"/>
        <v>0.25</v>
      </c>
      <c r="BY47" s="10">
        <f t="shared" si="75"/>
        <v>28000</v>
      </c>
      <c r="BZ47" s="9">
        <f t="shared" si="76"/>
        <v>5.8096408845347299E-14</v>
      </c>
      <c r="CA47" s="9">
        <f t="shared" si="77"/>
        <v>2.4708361873955706E-13</v>
      </c>
      <c r="CB47" s="50">
        <f t="shared" si="78"/>
        <v>5.8096408851156939E-24</v>
      </c>
      <c r="CC47">
        <f t="shared" si="21"/>
        <v>9999999999</v>
      </c>
      <c r="CD47" s="11">
        <v>6.682214225851682E-15</v>
      </c>
      <c r="CE47" s="9">
        <f t="shared" si="79"/>
        <v>2.6728856903406728E-14</v>
      </c>
      <c r="CF47">
        <f t="shared" si="22"/>
        <v>0.25</v>
      </c>
      <c r="CH47">
        <f t="shared" si="31"/>
        <v>6.6822142258516836E-15</v>
      </c>
    </row>
    <row r="48" spans="2:86" ht="15.75" thickBot="1" x14ac:dyDescent="0.25">
      <c r="B48" s="83">
        <f>'[1]3 Ohm Jointless NOSHUNT'!C48</f>
        <v>0.49313885481469322</v>
      </c>
      <c r="C48" s="84">
        <f>D48*'[1]3 Ohm Jointless NOSHUNT'!I48</f>
        <v>0.48280097266067329</v>
      </c>
      <c r="D48" s="50">
        <f t="shared" si="0"/>
        <v>7.3427742705768262</v>
      </c>
      <c r="E48" s="50">
        <f t="shared" si="1"/>
        <v>7.657225729423172</v>
      </c>
      <c r="F48" s="85">
        <f t="shared" si="23"/>
        <v>4.3902850991056008E-2</v>
      </c>
      <c r="G48" s="86">
        <f>'[1]3 Ohm Jointless NOSHUNT'!D48</f>
        <v>0.23335253188430705</v>
      </c>
      <c r="H48" s="86">
        <f t="shared" si="2"/>
        <v>0.22376968208081346</v>
      </c>
      <c r="I48" s="50">
        <f t="shared" si="24"/>
        <v>4.3902850991056008E-2</v>
      </c>
      <c r="J48" s="51">
        <f t="shared" si="32"/>
        <v>58000</v>
      </c>
      <c r="K48" s="87">
        <f t="shared" si="33"/>
        <v>0.9881651687906069</v>
      </c>
      <c r="L48" s="87">
        <f t="shared" si="25"/>
        <v>5.7335192329981454E-3</v>
      </c>
      <c r="M48" s="87">
        <f t="shared" si="26"/>
        <v>6.1013119763949431E-3</v>
      </c>
      <c r="N48" s="88">
        <f t="shared" si="27"/>
        <v>23200</v>
      </c>
      <c r="O48" s="9">
        <f t="shared" si="34"/>
        <v>1.7134549670940482</v>
      </c>
      <c r="P48" s="11">
        <f t="shared" si="28"/>
        <v>14.999999999999998</v>
      </c>
      <c r="Q48" s="10">
        <f t="shared" si="29"/>
        <v>5800</v>
      </c>
      <c r="R48" s="9">
        <f t="shared" si="3"/>
        <v>2.2134792139245837E-2</v>
      </c>
      <c r="S48" s="9">
        <f t="shared" si="35"/>
        <v>0.12208959950787837</v>
      </c>
      <c r="T48" s="50">
        <f t="shared" si="36"/>
        <v>2.2134792139245838</v>
      </c>
      <c r="U48">
        <f t="shared" si="4"/>
        <v>0.01</v>
      </c>
      <c r="V48" s="89">
        <f t="shared" si="30"/>
        <v>29000</v>
      </c>
      <c r="W48" s="9">
        <f t="shared" si="37"/>
        <v>1.0975712747764002E-2</v>
      </c>
      <c r="X48" s="11">
        <f t="shared" si="38"/>
        <v>4.6719123048889102E-2</v>
      </c>
      <c r="Y48" s="90">
        <f t="shared" si="39"/>
        <v>4.3902850991056008E-2</v>
      </c>
      <c r="Z48">
        <f t="shared" si="5"/>
        <v>0.25</v>
      </c>
      <c r="AA48" s="10">
        <f t="shared" si="40"/>
        <v>29000</v>
      </c>
      <c r="AB48" s="9">
        <f t="shared" si="41"/>
        <v>1.1288038556239491E-3</v>
      </c>
      <c r="AC48" s="9">
        <f t="shared" si="42"/>
        <v>4.837332796461943E-3</v>
      </c>
      <c r="AD48" s="50">
        <f t="shared" si="43"/>
        <v>1.1288038557368296E-13</v>
      </c>
      <c r="AE48">
        <f t="shared" si="6"/>
        <v>9999999999</v>
      </c>
      <c r="AF48" s="88">
        <f t="shared" si="7"/>
        <v>29000</v>
      </c>
      <c r="AG48" s="9">
        <f t="shared" si="44"/>
        <v>7.9515891854486421E-5</v>
      </c>
      <c r="AH48" s="9">
        <f t="shared" si="45"/>
        <v>3.384666509834381E-4</v>
      </c>
      <c r="AI48" s="50">
        <f t="shared" si="46"/>
        <v>3.1806356741794569E-4</v>
      </c>
      <c r="AJ48">
        <f t="shared" si="8"/>
        <v>0.25</v>
      </c>
      <c r="AK48" s="10">
        <f t="shared" si="47"/>
        <v>29000</v>
      </c>
      <c r="AL48" s="9">
        <f t="shared" si="48"/>
        <v>8.1778602785506512E-6</v>
      </c>
      <c r="AM48" s="9">
        <f t="shared" si="49"/>
        <v>3.5045089129723175E-5</v>
      </c>
      <c r="AN48" s="50">
        <f t="shared" si="50"/>
        <v>8.177860279368437E-16</v>
      </c>
      <c r="AO48">
        <f t="shared" si="9"/>
        <v>9999999999</v>
      </c>
      <c r="AP48" s="88">
        <f t="shared" si="10"/>
        <v>29000</v>
      </c>
      <c r="AQ48" s="9">
        <f t="shared" si="51"/>
        <v>5.7606983735087931E-7</v>
      </c>
      <c r="AR48" s="9">
        <f t="shared" si="52"/>
        <v>2.4520938397765683E-6</v>
      </c>
      <c r="AS48" s="50">
        <f t="shared" si="53"/>
        <v>2.3042793494035172E-6</v>
      </c>
      <c r="AT48">
        <f t="shared" si="11"/>
        <v>0.25</v>
      </c>
      <c r="AU48" s="10">
        <f t="shared" si="54"/>
        <v>29000</v>
      </c>
      <c r="AV48" s="9">
        <f t="shared" si="55"/>
        <v>5.9246252927201348E-8</v>
      </c>
      <c r="AW48" s="9">
        <f t="shared" si="56"/>
        <v>2.5389162246776231E-7</v>
      </c>
      <c r="AX48" s="50">
        <f t="shared" si="57"/>
        <v>5.9246252933125972E-18</v>
      </c>
      <c r="AY48">
        <f t="shared" si="12"/>
        <v>9999999999</v>
      </c>
      <c r="AZ48" s="88">
        <f t="shared" si="13"/>
        <v>29000</v>
      </c>
      <c r="BA48" s="9">
        <f t="shared" si="58"/>
        <v>4.1734607984123278E-9</v>
      </c>
      <c r="BB48" s="9">
        <f t="shared" si="59"/>
        <v>1.7764716794398581E-8</v>
      </c>
      <c r="BC48" s="50">
        <f t="shared" si="60"/>
        <v>1.6693843193649311E-8</v>
      </c>
      <c r="BD48">
        <f t="shared" si="14"/>
        <v>0.25</v>
      </c>
      <c r="BE48" s="10">
        <f t="shared" si="61"/>
        <v>29000</v>
      </c>
      <c r="BF48" s="9">
        <f t="shared" si="62"/>
        <v>4.2922211512424103E-10</v>
      </c>
      <c r="BG48" s="9">
        <f t="shared" si="63"/>
        <v>1.8393720078736401E-9</v>
      </c>
      <c r="BH48" s="50">
        <f t="shared" si="64"/>
        <v>4.2922211516716323E-20</v>
      </c>
      <c r="BI48">
        <f t="shared" si="15"/>
        <v>9999999999</v>
      </c>
      <c r="BJ48" s="88">
        <f t="shared" si="16"/>
        <v>29000</v>
      </c>
      <c r="BK48" s="9">
        <f t="shared" si="65"/>
        <v>3.0235526894995845E-11</v>
      </c>
      <c r="BL48" s="9">
        <f t="shared" si="66"/>
        <v>1.2870027924570396E-10</v>
      </c>
      <c r="BM48" s="50">
        <f t="shared" si="67"/>
        <v>1.2094210757998338E-10</v>
      </c>
      <c r="BN48">
        <f t="shared" si="17"/>
        <v>0.25</v>
      </c>
      <c r="BO48" s="10">
        <f t="shared" si="68"/>
        <v>29000</v>
      </c>
      <c r="BP48" s="9">
        <f t="shared" si="69"/>
        <v>3.109591765228108E-12</v>
      </c>
      <c r="BQ48" s="9">
        <f t="shared" si="70"/>
        <v>1.3325720192357632E-11</v>
      </c>
      <c r="BR48" s="50">
        <f t="shared" si="71"/>
        <v>3.1095917655390673E-22</v>
      </c>
      <c r="BS48">
        <f t="shared" si="18"/>
        <v>9999999999</v>
      </c>
      <c r="BT48" s="88">
        <f t="shared" si="19"/>
        <v>29000</v>
      </c>
      <c r="BU48" s="9">
        <f t="shared" si="72"/>
        <v>2.1905364988498887E-13</v>
      </c>
      <c r="BV48" s="9">
        <f t="shared" si="73"/>
        <v>9.3234768656351486E-13</v>
      </c>
      <c r="BW48" s="50">
        <f t="shared" si="74"/>
        <v>8.7621459953995549E-13</v>
      </c>
      <c r="BX48">
        <f t="shared" si="20"/>
        <v>0.25</v>
      </c>
      <c r="BY48" s="10">
        <f t="shared" si="75"/>
        <v>29000</v>
      </c>
      <c r="BZ48" s="9">
        <f t="shared" si="76"/>
        <v>2.2612237170786548E-14</v>
      </c>
      <c r="CA48" s="9">
        <f t="shared" si="77"/>
        <v>9.6180466965176396E-14</v>
      </c>
      <c r="CB48" s="50">
        <f t="shared" si="78"/>
        <v>2.2612237173047772E-24</v>
      </c>
      <c r="CC48">
        <f t="shared" si="21"/>
        <v>9999999999</v>
      </c>
      <c r="CD48" s="11">
        <v>2.4050656667455337E-15</v>
      </c>
      <c r="CE48" s="9">
        <f t="shared" si="79"/>
        <v>9.6202626669821347E-15</v>
      </c>
      <c r="CF48">
        <f t="shared" si="22"/>
        <v>0.25</v>
      </c>
      <c r="CH48">
        <f t="shared" si="31"/>
        <v>2.4050656667455341E-15</v>
      </c>
    </row>
    <row r="49" spans="2:86" ht="15.75" thickBot="1" x14ac:dyDescent="0.25">
      <c r="B49" s="83">
        <f>'[1]3 Ohm Jointless NOSHUNT'!C49</f>
        <v>0.45621941960011708</v>
      </c>
      <c r="C49" s="84">
        <f>D49*'[1]3 Ohm Jointless NOSHUNT'!I49</f>
        <v>0.44774008521429404</v>
      </c>
      <c r="D49" s="50">
        <f t="shared" si="0"/>
        <v>7.3606043382602682</v>
      </c>
      <c r="E49" s="50">
        <f t="shared" si="1"/>
        <v>7.6393956617397327</v>
      </c>
      <c r="F49" s="85">
        <f t="shared" si="23"/>
        <v>4.0447107241800007E-2</v>
      </c>
      <c r="G49" s="86">
        <f>'[1]3 Ohm Jointless NOSHUNT'!D49</f>
        <v>0.23358301865171355</v>
      </c>
      <c r="H49" s="86">
        <f t="shared" si="2"/>
        <v>0.22505866387344442</v>
      </c>
      <c r="I49" s="50">
        <f t="shared" si="24"/>
        <v>4.0447107241800007E-2</v>
      </c>
      <c r="J49" s="51">
        <f t="shared" si="32"/>
        <v>60000</v>
      </c>
      <c r="K49" s="87">
        <f t="shared" si="33"/>
        <v>0.98907139091972096</v>
      </c>
      <c r="L49" s="87">
        <f t="shared" si="25"/>
        <v>5.2945427927461102E-3</v>
      </c>
      <c r="M49" s="87">
        <f t="shared" si="26"/>
        <v>5.6340662875329593E-3</v>
      </c>
      <c r="N49" s="88">
        <f t="shared" si="27"/>
        <v>24000</v>
      </c>
      <c r="O49" s="9">
        <f t="shared" si="34"/>
        <v>1.719312180431732</v>
      </c>
      <c r="P49" s="11">
        <f t="shared" si="28"/>
        <v>15</v>
      </c>
      <c r="Q49" s="10">
        <f t="shared" si="29"/>
        <v>6000</v>
      </c>
      <c r="R49" s="9">
        <f t="shared" si="3"/>
        <v>2.0808833786573413E-2</v>
      </c>
      <c r="S49" s="9">
        <f t="shared" si="35"/>
        <v>0.11385192780305711</v>
      </c>
      <c r="T49" s="50">
        <f t="shared" si="36"/>
        <v>2.0808833786573411</v>
      </c>
      <c r="U49">
        <f t="shared" si="4"/>
        <v>0.01</v>
      </c>
      <c r="V49" s="89">
        <f t="shared" si="30"/>
        <v>30000</v>
      </c>
      <c r="W49" s="9">
        <f t="shared" si="37"/>
        <v>1.0111776810450002E-2</v>
      </c>
      <c r="X49" s="11">
        <f t="shared" si="38"/>
        <v>4.304086155493337E-2</v>
      </c>
      <c r="Y49" s="90">
        <f t="shared" si="39"/>
        <v>4.0447107241800007E-2</v>
      </c>
      <c r="Z49">
        <f t="shared" si="5"/>
        <v>0.25</v>
      </c>
      <c r="AA49" s="10">
        <f t="shared" si="40"/>
        <v>30000</v>
      </c>
      <c r="AB49" s="9">
        <f t="shared" si="41"/>
        <v>9.6208182576271682E-4</v>
      </c>
      <c r="AC49" s="9">
        <f t="shared" si="42"/>
        <v>4.1188003790430146E-3</v>
      </c>
      <c r="AD49" s="50">
        <f t="shared" si="43"/>
        <v>9.6208182585892498E-14</v>
      </c>
      <c r="AE49">
        <f t="shared" si="6"/>
        <v>9999999999</v>
      </c>
      <c r="AF49" s="88">
        <f t="shared" si="7"/>
        <v>30000</v>
      </c>
      <c r="AG49" s="9">
        <f t="shared" si="44"/>
        <v>6.2635890613304079E-5</v>
      </c>
      <c r="AH49" s="9">
        <f t="shared" si="45"/>
        <v>2.6661018600322494E-4</v>
      </c>
      <c r="AI49" s="50">
        <f t="shared" si="46"/>
        <v>2.5054356245321632E-4</v>
      </c>
      <c r="AJ49">
        <f t="shared" si="8"/>
        <v>0.25</v>
      </c>
      <c r="AK49" s="10">
        <f t="shared" si="47"/>
        <v>30000</v>
      </c>
      <c r="AL49" s="9">
        <f t="shared" si="48"/>
        <v>5.9594721213827533E-6</v>
      </c>
      <c r="AM49" s="9">
        <f t="shared" si="49"/>
        <v>2.5513293542353474E-5</v>
      </c>
      <c r="AN49" s="50">
        <f t="shared" si="50"/>
        <v>5.9594721219787008E-16</v>
      </c>
      <c r="AO49">
        <f t="shared" si="9"/>
        <v>9999999999</v>
      </c>
      <c r="AP49" s="88">
        <f t="shared" si="10"/>
        <v>30000</v>
      </c>
      <c r="AQ49" s="9">
        <f t="shared" si="51"/>
        <v>3.8798866573749051E-7</v>
      </c>
      <c r="AR49" s="9">
        <f t="shared" si="52"/>
        <v>1.6514769619551647E-6</v>
      </c>
      <c r="AS49" s="50">
        <f t="shared" si="53"/>
        <v>1.5519546629499621E-6</v>
      </c>
      <c r="AT49">
        <f t="shared" si="11"/>
        <v>0.25</v>
      </c>
      <c r="AU49" s="10">
        <f t="shared" si="54"/>
        <v>30000</v>
      </c>
      <c r="AV49" s="9">
        <f t="shared" si="55"/>
        <v>3.6915059628511873E-8</v>
      </c>
      <c r="AW49" s="9">
        <f t="shared" si="56"/>
        <v>1.5803828480989307E-7</v>
      </c>
      <c r="AX49" s="50">
        <f t="shared" si="57"/>
        <v>3.691505963220338E-18</v>
      </c>
      <c r="AY49">
        <f t="shared" si="12"/>
        <v>9999999999</v>
      </c>
      <c r="AZ49" s="88">
        <f t="shared" si="13"/>
        <v>30000</v>
      </c>
      <c r="BA49" s="9">
        <f t="shared" si="58"/>
        <v>2.403337819048882E-9</v>
      </c>
      <c r="BB49" s="9">
        <f t="shared" si="59"/>
        <v>1.0229827287377216E-8</v>
      </c>
      <c r="BC49" s="50">
        <f t="shared" si="60"/>
        <v>9.613351276195528E-9</v>
      </c>
      <c r="BD49">
        <f t="shared" si="14"/>
        <v>0.25</v>
      </c>
      <c r="BE49" s="10">
        <f t="shared" si="61"/>
        <v>30000</v>
      </c>
      <c r="BF49" s="9">
        <f t="shared" si="62"/>
        <v>2.2866482125044431E-10</v>
      </c>
      <c r="BG49" s="9">
        <f t="shared" si="63"/>
        <v>9.7894454214912534E-10</v>
      </c>
      <c r="BH49" s="50">
        <f t="shared" si="64"/>
        <v>2.2866482127331078E-20</v>
      </c>
      <c r="BI49">
        <f t="shared" si="15"/>
        <v>9999999999</v>
      </c>
      <c r="BJ49" s="88">
        <f t="shared" si="16"/>
        <v>30000</v>
      </c>
      <c r="BK49" s="9">
        <f t="shared" si="65"/>
        <v>1.4887117039553679E-11</v>
      </c>
      <c r="BL49" s="9">
        <f t="shared" si="66"/>
        <v>6.3367136560969991E-11</v>
      </c>
      <c r="BM49" s="50">
        <f t="shared" si="67"/>
        <v>5.9548468158214718E-11</v>
      </c>
      <c r="BN49">
        <f t="shared" si="17"/>
        <v>0.25</v>
      </c>
      <c r="BO49" s="10">
        <f t="shared" si="68"/>
        <v>30000</v>
      </c>
      <c r="BP49" s="9">
        <f t="shared" si="69"/>
        <v>1.4164302431046248E-12</v>
      </c>
      <c r="BQ49" s="9">
        <f t="shared" si="70"/>
        <v>6.0639249555280952E-12</v>
      </c>
      <c r="BR49" s="50">
        <f t="shared" si="71"/>
        <v>1.4164302432462679E-22</v>
      </c>
      <c r="BS49">
        <f t="shared" si="18"/>
        <v>9999999999</v>
      </c>
      <c r="BT49" s="88">
        <f t="shared" si="19"/>
        <v>30000</v>
      </c>
      <c r="BU49" s="9">
        <f t="shared" si="72"/>
        <v>9.2217846217486661E-14</v>
      </c>
      <c r="BV49" s="9">
        <f t="shared" si="73"/>
        <v>3.9250319916248723E-13</v>
      </c>
      <c r="BW49" s="50">
        <f t="shared" si="74"/>
        <v>3.6887138486994664E-13</v>
      </c>
      <c r="BX49">
        <f t="shared" si="20"/>
        <v>0.25</v>
      </c>
      <c r="BY49" s="10">
        <f t="shared" si="75"/>
        <v>30000</v>
      </c>
      <c r="BZ49" s="9">
        <f t="shared" si="76"/>
        <v>8.8018828594418963E-15</v>
      </c>
      <c r="CA49" s="9">
        <f t="shared" si="77"/>
        <v>3.7442131085783982E-14</v>
      </c>
      <c r="CB49" s="50">
        <f t="shared" si="78"/>
        <v>8.801882860322084E-25</v>
      </c>
      <c r="CC49">
        <f t="shared" si="21"/>
        <v>9999999999</v>
      </c>
      <c r="CD49" s="11">
        <v>8.6570069119820607E-16</v>
      </c>
      <c r="CE49" s="9">
        <f t="shared" si="79"/>
        <v>3.4628027647928243E-15</v>
      </c>
      <c r="CF49">
        <f t="shared" si="22"/>
        <v>0.25</v>
      </c>
      <c r="CH49">
        <f t="shared" si="31"/>
        <v>8.6570069119820607E-16</v>
      </c>
    </row>
    <row r="50" spans="2:86" ht="15.75" thickBot="1" x14ac:dyDescent="0.25">
      <c r="B50" s="83">
        <f>'[1]3 Ohm Jointless NOSHUNT'!C50</f>
        <v>0.42203321556249557</v>
      </c>
      <c r="C50" s="84">
        <f>D50*'[1]3 Ohm Jointless NOSHUNT'!I50</f>
        <v>0.41507999934415885</v>
      </c>
      <c r="D50" s="50">
        <f t="shared" si="0"/>
        <v>7.3764336082693891</v>
      </c>
      <c r="E50" s="50">
        <f t="shared" si="1"/>
        <v>7.6235663917306136</v>
      </c>
      <c r="F50" s="85">
        <f t="shared" si="23"/>
        <v>3.7266213217927252E-2</v>
      </c>
      <c r="G50" s="86">
        <f>'[1]3 Ohm Jointless NOSHUNT'!D50</f>
        <v>0.23378026209102662</v>
      </c>
      <c r="H50" s="86">
        <f t="shared" si="2"/>
        <v>0.22620181862767341</v>
      </c>
      <c r="I50" s="50">
        <f t="shared" si="24"/>
        <v>3.7266213217927252E-2</v>
      </c>
      <c r="J50" s="51">
        <f t="shared" si="32"/>
        <v>62000</v>
      </c>
      <c r="K50" s="87">
        <f t="shared" si="33"/>
        <v>0.98991001978892934</v>
      </c>
      <c r="L50" s="87">
        <f t="shared" si="25"/>
        <v>4.8882912934752453E-3</v>
      </c>
      <c r="M50" s="87">
        <f t="shared" si="26"/>
        <v>5.2016889175954678E-3</v>
      </c>
      <c r="N50" s="88">
        <f t="shared" si="27"/>
        <v>24800</v>
      </c>
      <c r="O50" s="9">
        <f t="shared" si="34"/>
        <v>1.7244645822382749</v>
      </c>
      <c r="P50" s="11">
        <f t="shared" si="28"/>
        <v>15.000000000000004</v>
      </c>
      <c r="Q50" s="10">
        <f t="shared" si="29"/>
        <v>6200</v>
      </c>
      <c r="R50" s="9">
        <f t="shared" si="3"/>
        <v>1.9560684506484342E-2</v>
      </c>
      <c r="S50" s="9">
        <f t="shared" si="35"/>
        <v>0.10618868038282099</v>
      </c>
      <c r="T50" s="50">
        <f t="shared" si="36"/>
        <v>1.9560684506484343</v>
      </c>
      <c r="U50">
        <f t="shared" si="4"/>
        <v>0.01</v>
      </c>
      <c r="V50" s="89">
        <f t="shared" si="30"/>
        <v>31000</v>
      </c>
      <c r="W50" s="9">
        <f t="shared" si="37"/>
        <v>9.316553304481813E-3</v>
      </c>
      <c r="X50" s="11">
        <f t="shared" si="38"/>
        <v>3.96554208124184E-2</v>
      </c>
      <c r="Y50" s="90">
        <f t="shared" si="39"/>
        <v>3.7266213217927252E-2</v>
      </c>
      <c r="Z50">
        <f t="shared" si="5"/>
        <v>0.25</v>
      </c>
      <c r="AA50" s="10">
        <f t="shared" si="40"/>
        <v>31000</v>
      </c>
      <c r="AB50" s="9">
        <f t="shared" si="41"/>
        <v>8.1998982193552845E-4</v>
      </c>
      <c r="AC50" s="9">
        <f t="shared" si="42"/>
        <v>3.5075237515759358E-3</v>
      </c>
      <c r="AD50" s="50">
        <f t="shared" si="43"/>
        <v>8.199898220175274E-14</v>
      </c>
      <c r="AE50">
        <f t="shared" si="6"/>
        <v>9999999999</v>
      </c>
      <c r="AF50" s="88">
        <f t="shared" si="7"/>
        <v>31000</v>
      </c>
      <c r="AG50" s="9">
        <f t="shared" si="44"/>
        <v>4.9343050918592142E-5</v>
      </c>
      <c r="AH50" s="9">
        <f t="shared" si="45"/>
        <v>2.100261099138522E-4</v>
      </c>
      <c r="AI50" s="50">
        <f t="shared" si="46"/>
        <v>1.9737220367436857E-4</v>
      </c>
      <c r="AJ50">
        <f t="shared" si="8"/>
        <v>0.25</v>
      </c>
      <c r="AK50" s="10">
        <f t="shared" si="47"/>
        <v>31000</v>
      </c>
      <c r="AL50" s="9">
        <f t="shared" si="48"/>
        <v>4.3428935802930526E-6</v>
      </c>
      <c r="AM50" s="9">
        <f t="shared" si="49"/>
        <v>1.8576818853054265E-5</v>
      </c>
      <c r="AN50" s="50">
        <f t="shared" si="50"/>
        <v>4.3428935807273419E-16</v>
      </c>
      <c r="AO50">
        <f t="shared" si="9"/>
        <v>9999999999</v>
      </c>
      <c r="AP50" s="88">
        <f t="shared" si="10"/>
        <v>31000</v>
      </c>
      <c r="AQ50" s="9">
        <f t="shared" si="51"/>
        <v>2.6133448651912129E-7</v>
      </c>
      <c r="AR50" s="9">
        <f t="shared" si="52"/>
        <v>1.1123565439944046E-6</v>
      </c>
      <c r="AS50" s="50">
        <f t="shared" si="53"/>
        <v>1.0453379460764851E-6</v>
      </c>
      <c r="AT50">
        <f t="shared" si="11"/>
        <v>0.25</v>
      </c>
      <c r="AU50" s="10">
        <f t="shared" si="54"/>
        <v>31000</v>
      </c>
      <c r="AV50" s="9">
        <f t="shared" si="55"/>
        <v>2.3001169216016843E-8</v>
      </c>
      <c r="AW50" s="9">
        <f t="shared" si="56"/>
        <v>9.8387986266419215E-8</v>
      </c>
      <c r="AX50" s="50">
        <f t="shared" si="57"/>
        <v>2.3001169218316962E-18</v>
      </c>
      <c r="AY50">
        <f t="shared" si="12"/>
        <v>9999999999</v>
      </c>
      <c r="AZ50" s="88">
        <f t="shared" si="13"/>
        <v>31000</v>
      </c>
      <c r="BA50" s="9">
        <f t="shared" si="58"/>
        <v>1.3840999405750197E-9</v>
      </c>
      <c r="BB50" s="9">
        <f t="shared" si="59"/>
        <v>5.8913488493153318E-9</v>
      </c>
      <c r="BC50" s="50">
        <f t="shared" si="60"/>
        <v>5.5363997623000789E-9</v>
      </c>
      <c r="BD50">
        <f t="shared" si="14"/>
        <v>0.25</v>
      </c>
      <c r="BE50" s="10">
        <f t="shared" si="61"/>
        <v>31000</v>
      </c>
      <c r="BF50" s="9">
        <f t="shared" si="62"/>
        <v>1.2182057320162966E-10</v>
      </c>
      <c r="BG50" s="9">
        <f t="shared" si="63"/>
        <v>5.2109007027049479E-10</v>
      </c>
      <c r="BH50" s="50">
        <f t="shared" si="64"/>
        <v>1.2182057321381172E-20</v>
      </c>
      <c r="BI50">
        <f t="shared" si="15"/>
        <v>9999999999</v>
      </c>
      <c r="BJ50" s="88">
        <f t="shared" si="16"/>
        <v>31000</v>
      </c>
      <c r="BK50" s="9">
        <f t="shared" si="65"/>
        <v>7.330577268211597E-12</v>
      </c>
      <c r="BL50" s="9">
        <f t="shared" si="66"/>
        <v>3.1202217871966588E-11</v>
      </c>
      <c r="BM50" s="50">
        <f t="shared" si="67"/>
        <v>2.9322309072846388E-11</v>
      </c>
      <c r="BN50">
        <f t="shared" si="17"/>
        <v>0.25</v>
      </c>
      <c r="BO50" s="10">
        <f t="shared" si="68"/>
        <v>31000</v>
      </c>
      <c r="BP50" s="9">
        <f t="shared" si="69"/>
        <v>6.4519560081213162E-13</v>
      </c>
      <c r="BQ50" s="9">
        <f t="shared" si="70"/>
        <v>2.7598373627022551E-12</v>
      </c>
      <c r="BR50" s="50">
        <f t="shared" si="71"/>
        <v>6.4519560087665123E-23</v>
      </c>
      <c r="BS50">
        <f t="shared" si="18"/>
        <v>9999999999</v>
      </c>
      <c r="BT50" s="88">
        <f t="shared" si="19"/>
        <v>31000</v>
      </c>
      <c r="BU50" s="9">
        <f t="shared" si="72"/>
        <v>3.8825332302429876E-14</v>
      </c>
      <c r="BV50" s="9">
        <f t="shared" si="73"/>
        <v>1.6525096665440772E-13</v>
      </c>
      <c r="BW50" s="50">
        <f t="shared" si="74"/>
        <v>1.553013292097195E-13</v>
      </c>
      <c r="BX50">
        <f t="shared" si="20"/>
        <v>0.25</v>
      </c>
      <c r="BY50" s="10">
        <f t="shared" si="75"/>
        <v>31000</v>
      </c>
      <c r="BZ50" s="9">
        <f t="shared" si="76"/>
        <v>3.4264647441530383E-15</v>
      </c>
      <c r="CA50" s="9">
        <f t="shared" si="77"/>
        <v>1.4576955679690989E-14</v>
      </c>
      <c r="CB50" s="50">
        <f t="shared" si="78"/>
        <v>3.4264647444956849E-25</v>
      </c>
      <c r="CC50">
        <f t="shared" si="21"/>
        <v>9999999999</v>
      </c>
      <c r="CD50" s="11">
        <v>3.1163354846349849E-16</v>
      </c>
      <c r="CE50" s="9">
        <f t="shared" si="79"/>
        <v>1.246534193853994E-15</v>
      </c>
      <c r="CF50">
        <f t="shared" si="22"/>
        <v>0.25</v>
      </c>
      <c r="CH50">
        <f t="shared" si="31"/>
        <v>3.1163354846349844E-16</v>
      </c>
    </row>
    <row r="51" spans="2:86" ht="15.75" thickBot="1" x14ac:dyDescent="0.25">
      <c r="B51" s="83">
        <f>'[1]3 Ohm Jointless NOSHUNT'!C51</f>
        <v>0.39038442918020833</v>
      </c>
      <c r="C51" s="84">
        <f>D51*'[1]3 Ohm Jointless NOSHUNT'!I51</f>
        <v>0.38468395774761116</v>
      </c>
      <c r="D51" s="50">
        <f t="shared" si="0"/>
        <v>7.3904835015211559</v>
      </c>
      <c r="E51" s="50">
        <f t="shared" si="1"/>
        <v>7.6095164984788441</v>
      </c>
      <c r="F51" s="85">
        <f t="shared" si="23"/>
        <v>3.4338225984191569E-2</v>
      </c>
      <c r="G51" s="86">
        <f>'[1]3 Ohm Jointless NOSHUNT'!D51</f>
        <v>0.23394903628808603</v>
      </c>
      <c r="H51" s="86">
        <f t="shared" si="2"/>
        <v>0.22721502650391828</v>
      </c>
      <c r="I51" s="50">
        <f t="shared" si="24"/>
        <v>3.4338225984191569E-2</v>
      </c>
      <c r="J51" s="51">
        <f t="shared" si="32"/>
        <v>64000</v>
      </c>
      <c r="K51" s="87">
        <f t="shared" si="33"/>
        <v>0.99068566840404026</v>
      </c>
      <c r="L51" s="87">
        <f t="shared" si="25"/>
        <v>4.512537161993911E-3</v>
      </c>
      <c r="M51" s="87">
        <f t="shared" si="26"/>
        <v>4.8017944339657356E-3</v>
      </c>
      <c r="N51" s="88">
        <f t="shared" si="27"/>
        <v>25600</v>
      </c>
      <c r="O51" s="9">
        <f t="shared" si="34"/>
        <v>1.7289964928838739</v>
      </c>
      <c r="P51" s="11">
        <f t="shared" si="28"/>
        <v>15</v>
      </c>
      <c r="Q51" s="10">
        <f t="shared" si="29"/>
        <v>6400</v>
      </c>
      <c r="R51" s="9">
        <f t="shared" si="3"/>
        <v>1.8386061920070647E-2</v>
      </c>
      <c r="S51" s="9">
        <f t="shared" si="35"/>
        <v>9.9058699856714144E-2</v>
      </c>
      <c r="T51" s="50">
        <f t="shared" si="36"/>
        <v>1.8386061920070647</v>
      </c>
      <c r="U51">
        <f t="shared" si="4"/>
        <v>0.01</v>
      </c>
      <c r="V51" s="89">
        <f t="shared" si="30"/>
        <v>32000</v>
      </c>
      <c r="W51" s="9">
        <f t="shared" si="37"/>
        <v>8.5845564960478921E-3</v>
      </c>
      <c r="X51" s="11">
        <f t="shared" si="38"/>
        <v>3.6539333967566145E-2</v>
      </c>
      <c r="Y51" s="90">
        <f t="shared" si="39"/>
        <v>3.4338225984191569E-2</v>
      </c>
      <c r="Z51">
        <f t="shared" si="5"/>
        <v>0.25</v>
      </c>
      <c r="AA51" s="10">
        <f t="shared" si="40"/>
        <v>32000</v>
      </c>
      <c r="AB51" s="9">
        <f t="shared" si="41"/>
        <v>6.9889804695055877E-4</v>
      </c>
      <c r="AC51" s="9">
        <f t="shared" si="42"/>
        <v>2.9873944258896686E-3</v>
      </c>
      <c r="AD51" s="50">
        <f t="shared" si="43"/>
        <v>6.988980470204486E-14</v>
      </c>
      <c r="AE51">
        <f t="shared" si="6"/>
        <v>9999999999</v>
      </c>
      <c r="AF51" s="88">
        <f t="shared" si="7"/>
        <v>32000</v>
      </c>
      <c r="AG51" s="9">
        <f t="shared" si="44"/>
        <v>3.8874408923382509E-5</v>
      </c>
      <c r="AH51" s="9">
        <f t="shared" si="45"/>
        <v>1.6546515956848131E-4</v>
      </c>
      <c r="AI51" s="50">
        <f t="shared" si="46"/>
        <v>1.5549763569353003E-4</v>
      </c>
      <c r="AJ51">
        <f t="shared" si="8"/>
        <v>0.25</v>
      </c>
      <c r="AK51" s="10">
        <f t="shared" si="47"/>
        <v>32000</v>
      </c>
      <c r="AL51" s="9">
        <f t="shared" si="48"/>
        <v>3.1648983247320269E-6</v>
      </c>
      <c r="AM51" s="9">
        <f t="shared" si="49"/>
        <v>1.3528152861587344E-5</v>
      </c>
      <c r="AN51" s="50">
        <f t="shared" si="50"/>
        <v>3.1648983250485166E-16</v>
      </c>
      <c r="AO51">
        <f t="shared" si="9"/>
        <v>9999999999</v>
      </c>
      <c r="AP51" s="88">
        <f t="shared" si="10"/>
        <v>32000</v>
      </c>
      <c r="AQ51" s="9">
        <f t="shared" si="51"/>
        <v>1.7603934109328636E-7</v>
      </c>
      <c r="AR51" s="9">
        <f t="shared" si="52"/>
        <v>7.492944194145817E-7</v>
      </c>
      <c r="AS51" s="50">
        <f t="shared" si="53"/>
        <v>7.0415736437314543E-7</v>
      </c>
      <c r="AT51">
        <f t="shared" si="11"/>
        <v>0.25</v>
      </c>
      <c r="AU51" s="10">
        <f t="shared" si="54"/>
        <v>32000</v>
      </c>
      <c r="AV51" s="9">
        <f t="shared" si="55"/>
        <v>1.4331963652776071E-8</v>
      </c>
      <c r="AW51" s="9">
        <f t="shared" si="56"/>
        <v>6.1261050184885393E-8</v>
      </c>
      <c r="AX51" s="50">
        <f t="shared" si="57"/>
        <v>1.4331963654209268E-18</v>
      </c>
      <c r="AY51">
        <f t="shared" si="12"/>
        <v>9999999999</v>
      </c>
      <c r="AZ51" s="88">
        <f t="shared" si="13"/>
        <v>32000</v>
      </c>
      <c r="BA51" s="9">
        <f t="shared" si="58"/>
        <v>7.9717867025673329E-10</v>
      </c>
      <c r="BB51" s="9">
        <f t="shared" si="59"/>
        <v>3.3931138641513559E-9</v>
      </c>
      <c r="BC51" s="50">
        <f t="shared" si="60"/>
        <v>3.1887146810269332E-9</v>
      </c>
      <c r="BD51">
        <f t="shared" si="14"/>
        <v>0.25</v>
      </c>
      <c r="BE51" s="10">
        <f t="shared" si="61"/>
        <v>32000</v>
      </c>
      <c r="BF51" s="9">
        <f t="shared" si="62"/>
        <v>6.4901036642966334E-11</v>
      </c>
      <c r="BG51" s="9">
        <f t="shared" si="63"/>
        <v>2.7741527673061849E-10</v>
      </c>
      <c r="BH51" s="50">
        <f t="shared" si="64"/>
        <v>6.4901036649456436E-21</v>
      </c>
      <c r="BI51">
        <f t="shared" si="15"/>
        <v>9999999999</v>
      </c>
      <c r="BJ51" s="88">
        <f t="shared" si="16"/>
        <v>32000</v>
      </c>
      <c r="BK51" s="9">
        <f t="shared" si="65"/>
        <v>3.6099534825757841E-12</v>
      </c>
      <c r="BL51" s="9">
        <f t="shared" si="66"/>
        <v>1.5365417640838743E-11</v>
      </c>
      <c r="BM51" s="50">
        <f t="shared" si="67"/>
        <v>1.4439813930303136E-11</v>
      </c>
      <c r="BN51">
        <f t="shared" si="17"/>
        <v>0.25</v>
      </c>
      <c r="BO51" s="10">
        <f t="shared" si="68"/>
        <v>32000</v>
      </c>
      <c r="BP51" s="9">
        <f t="shared" si="69"/>
        <v>2.9389864927232438E-13</v>
      </c>
      <c r="BQ51" s="9">
        <f t="shared" si="70"/>
        <v>1.2562506167810232E-12</v>
      </c>
      <c r="BR51" s="50">
        <f t="shared" si="71"/>
        <v>2.9389864930171424E-23</v>
      </c>
      <c r="BS51">
        <f t="shared" si="18"/>
        <v>9999999999</v>
      </c>
      <c r="BT51" s="88">
        <f t="shared" si="19"/>
        <v>32000</v>
      </c>
      <c r="BU51" s="9">
        <f t="shared" si="72"/>
        <v>1.6347529599693083E-14</v>
      </c>
      <c r="BV51" s="9">
        <f t="shared" si="73"/>
        <v>6.9579515283227783E-14</v>
      </c>
      <c r="BW51" s="50">
        <f t="shared" si="74"/>
        <v>6.5390118398772334E-14</v>
      </c>
      <c r="BX51">
        <f t="shared" si="20"/>
        <v>0.25</v>
      </c>
      <c r="BY51" s="10">
        <f t="shared" si="75"/>
        <v>32000</v>
      </c>
      <c r="BZ51" s="9">
        <f t="shared" si="76"/>
        <v>1.3340011161485462E-15</v>
      </c>
      <c r="CA51" s="9">
        <f t="shared" si="77"/>
        <v>5.6755400082431641E-15</v>
      </c>
      <c r="CB51" s="50">
        <f t="shared" si="78"/>
        <v>1.3340011162819464E-25</v>
      </c>
      <c r="CC51">
        <f t="shared" si="21"/>
        <v>9999999999</v>
      </c>
      <c r="CD51" s="11">
        <v>1.1219081654573385E-16</v>
      </c>
      <c r="CE51" s="9">
        <f t="shared" si="79"/>
        <v>4.4876326618293541E-16</v>
      </c>
      <c r="CF51">
        <f t="shared" si="22"/>
        <v>0.25</v>
      </c>
      <c r="CH51">
        <f t="shared" si="31"/>
        <v>1.1219081654573385E-16</v>
      </c>
    </row>
    <row r="52" spans="2:86" ht="15.75" thickBot="1" x14ac:dyDescent="0.25">
      <c r="B52" s="83">
        <f>'[1]3 Ohm Jointless NOSHUNT'!C52</f>
        <v>0.36108986750013794</v>
      </c>
      <c r="C52" s="84">
        <f>D52*'[1]3 Ohm Jointless NOSHUNT'!I52</f>
        <v>0.35641743087496008</v>
      </c>
      <c r="D52" s="50">
        <f t="shared" si="0"/>
        <v>7.4029513762558778</v>
      </c>
      <c r="E52" s="50">
        <f t="shared" si="1"/>
        <v>7.5970486237441257</v>
      </c>
      <c r="F52" s="85">
        <f t="shared" si="23"/>
        <v>3.1642917098163623E-2</v>
      </c>
      <c r="G52" s="86">
        <f>'[1]3 Ohm Jointless NOSHUNT'!D52</f>
        <v>0.23409343508723665</v>
      </c>
      <c r="H52" s="86">
        <f t="shared" si="2"/>
        <v>0.22811257414296271</v>
      </c>
      <c r="I52" s="50">
        <f t="shared" si="24"/>
        <v>3.1642917098163623E-2</v>
      </c>
      <c r="J52" s="51">
        <f t="shared" si="32"/>
        <v>66000</v>
      </c>
      <c r="K52" s="87">
        <f t="shared" si="33"/>
        <v>0.99140272526704876</v>
      </c>
      <c r="L52" s="87">
        <f t="shared" si="25"/>
        <v>4.1651592171288148E-3</v>
      </c>
      <c r="M52" s="87">
        <f t="shared" si="26"/>
        <v>4.4321155158224346E-3</v>
      </c>
      <c r="N52" s="88">
        <f t="shared" si="27"/>
        <v>26400</v>
      </c>
      <c r="O52" s="9">
        <f t="shared" si="34"/>
        <v>1.7329823174515246</v>
      </c>
      <c r="P52" s="11">
        <f t="shared" si="28"/>
        <v>15.000000000000004</v>
      </c>
      <c r="Q52" s="10">
        <f t="shared" si="29"/>
        <v>6600</v>
      </c>
      <c r="R52" s="9">
        <f t="shared" si="3"/>
        <v>1.7280867610168837E-2</v>
      </c>
      <c r="S52" s="9">
        <f t="shared" si="35"/>
        <v>9.2423767585403327E-2</v>
      </c>
      <c r="T52" s="50">
        <f t="shared" si="36"/>
        <v>1.7280867610168837</v>
      </c>
      <c r="U52">
        <f t="shared" si="4"/>
        <v>0.01</v>
      </c>
      <c r="V52" s="89">
        <f t="shared" si="30"/>
        <v>33000</v>
      </c>
      <c r="W52" s="9">
        <f t="shared" si="37"/>
        <v>7.9107292745409057E-3</v>
      </c>
      <c r="X52" s="11">
        <f t="shared" si="38"/>
        <v>3.3670997079753816E-2</v>
      </c>
      <c r="Y52" s="90">
        <f t="shared" si="39"/>
        <v>3.1642917098163623E-2</v>
      </c>
      <c r="Z52">
        <f t="shared" si="5"/>
        <v>0.25</v>
      </c>
      <c r="AA52" s="10">
        <f t="shared" si="40"/>
        <v>33000</v>
      </c>
      <c r="AB52" s="9">
        <f t="shared" si="41"/>
        <v>5.9570747484278261E-4</v>
      </c>
      <c r="AC52" s="9">
        <f t="shared" si="42"/>
        <v>2.5447423359812814E-3</v>
      </c>
      <c r="AD52" s="50">
        <f t="shared" si="43"/>
        <v>5.9570747490235341E-14</v>
      </c>
      <c r="AE52">
        <f t="shared" si="6"/>
        <v>9999999999</v>
      </c>
      <c r="AF52" s="88">
        <f t="shared" si="7"/>
        <v>33000</v>
      </c>
      <c r="AG52" s="9">
        <f t="shared" si="44"/>
        <v>3.0629355764426037E-5</v>
      </c>
      <c r="AH52" s="9">
        <f t="shared" si="45"/>
        <v>1.303698954555087E-4</v>
      </c>
      <c r="AI52" s="50">
        <f t="shared" si="46"/>
        <v>1.2251742305770415E-4</v>
      </c>
      <c r="AJ52">
        <f t="shared" si="8"/>
        <v>0.25</v>
      </c>
      <c r="AK52" s="10">
        <f t="shared" si="47"/>
        <v>33000</v>
      </c>
      <c r="AL52" s="9">
        <f t="shared" si="48"/>
        <v>2.306504943508684E-6</v>
      </c>
      <c r="AM52" s="9">
        <f t="shared" si="49"/>
        <v>9.8529245070253866E-6</v>
      </c>
      <c r="AN52" s="50">
        <f t="shared" si="50"/>
        <v>2.3065049437393343E-16</v>
      </c>
      <c r="AO52">
        <f t="shared" si="9"/>
        <v>9999999999</v>
      </c>
      <c r="AP52" s="88">
        <f t="shared" si="10"/>
        <v>33000</v>
      </c>
      <c r="AQ52" s="9">
        <f t="shared" si="51"/>
        <v>1.1859304015914817E-7</v>
      </c>
      <c r="AR52" s="9">
        <f t="shared" si="52"/>
        <v>5.0477595305011188E-7</v>
      </c>
      <c r="AS52" s="50">
        <f t="shared" si="53"/>
        <v>4.7437216063659267E-7</v>
      </c>
      <c r="AT52">
        <f t="shared" si="11"/>
        <v>0.25</v>
      </c>
      <c r="AU52" s="10">
        <f t="shared" si="54"/>
        <v>33000</v>
      </c>
      <c r="AV52" s="9">
        <f t="shared" si="55"/>
        <v>8.9304990773097607E-9</v>
      </c>
      <c r="AW52" s="9">
        <f t="shared" si="56"/>
        <v>3.8149293140009117E-8</v>
      </c>
      <c r="AX52" s="50">
        <f t="shared" si="57"/>
        <v>8.9304990782028111E-19</v>
      </c>
      <c r="AY52">
        <f t="shared" si="12"/>
        <v>9999999999</v>
      </c>
      <c r="AZ52" s="88">
        <f t="shared" si="13"/>
        <v>33000</v>
      </c>
      <c r="BA52" s="9">
        <f t="shared" si="58"/>
        <v>4.591774401773124E-10</v>
      </c>
      <c r="BB52" s="9">
        <f t="shared" si="59"/>
        <v>1.9544294477447289E-9</v>
      </c>
      <c r="BC52" s="50">
        <f t="shared" si="60"/>
        <v>1.8367097607092496E-9</v>
      </c>
      <c r="BD52">
        <f t="shared" si="14"/>
        <v>0.25</v>
      </c>
      <c r="BE52" s="10">
        <f t="shared" si="61"/>
        <v>33000</v>
      </c>
      <c r="BF52" s="9">
        <f t="shared" si="62"/>
        <v>3.4577777079698685E-11</v>
      </c>
      <c r="BG52" s="9">
        <f t="shared" si="63"/>
        <v>1.4770929849751501E-10</v>
      </c>
      <c r="BH52" s="50">
        <f t="shared" si="64"/>
        <v>3.4577777083156463E-21</v>
      </c>
      <c r="BI52">
        <f t="shared" si="15"/>
        <v>9999999999</v>
      </c>
      <c r="BJ52" s="88">
        <f t="shared" si="16"/>
        <v>33000</v>
      </c>
      <c r="BK52" s="9">
        <f t="shared" si="65"/>
        <v>1.7778777009955316E-12</v>
      </c>
      <c r="BL52" s="9">
        <f t="shared" si="66"/>
        <v>7.5673067274147839E-12</v>
      </c>
      <c r="BM52" s="50">
        <f t="shared" si="67"/>
        <v>7.1115108039821265E-12</v>
      </c>
      <c r="BN52">
        <f t="shared" si="17"/>
        <v>0.25</v>
      </c>
      <c r="BO52" s="10">
        <f t="shared" si="68"/>
        <v>33000</v>
      </c>
      <c r="BP52" s="9">
        <f t="shared" si="69"/>
        <v>1.3388083837189147E-13</v>
      </c>
      <c r="BQ52" s="9">
        <f t="shared" si="70"/>
        <v>5.7191193896305768E-13</v>
      </c>
      <c r="BR52" s="50">
        <f t="shared" si="71"/>
        <v>1.3388083838527955E-23</v>
      </c>
      <c r="BS52">
        <f t="shared" si="18"/>
        <v>9999999999</v>
      </c>
      <c r="BT52" s="88">
        <f t="shared" si="19"/>
        <v>33000</v>
      </c>
      <c r="BU52" s="9">
        <f t="shared" si="72"/>
        <v>6.8837736153569647E-15</v>
      </c>
      <c r="BV52" s="9">
        <f t="shared" si="73"/>
        <v>2.9299227315743457E-14</v>
      </c>
      <c r="BW52" s="50">
        <f t="shared" si="74"/>
        <v>2.7535094461427859E-14</v>
      </c>
      <c r="BX52">
        <f t="shared" si="20"/>
        <v>0.25</v>
      </c>
      <c r="BY52" s="10">
        <f t="shared" si="75"/>
        <v>33000</v>
      </c>
      <c r="BZ52" s="9">
        <f t="shared" si="76"/>
        <v>5.1940456265417052E-16</v>
      </c>
      <c r="CA52" s="9">
        <f t="shared" si="77"/>
        <v>2.209951668215872E-15</v>
      </c>
      <c r="CB52" s="50">
        <f t="shared" si="78"/>
        <v>5.1940456270611093E-26</v>
      </c>
      <c r="CC52">
        <f t="shared" si="21"/>
        <v>9999999999</v>
      </c>
      <c r="CD52" s="11">
        <v>4.0393161872517325E-17</v>
      </c>
      <c r="CE52" s="9">
        <f t="shared" si="79"/>
        <v>1.615726474900693E-16</v>
      </c>
      <c r="CF52">
        <f t="shared" si="22"/>
        <v>0.25</v>
      </c>
      <c r="CH52">
        <f t="shared" si="31"/>
        <v>4.0393161872517318E-17</v>
      </c>
    </row>
    <row r="53" spans="2:86" ht="15.75" thickBot="1" x14ac:dyDescent="0.25">
      <c r="B53" s="83">
        <f>'[1]3 Ohm Jointless NOSHUNT'!C53</f>
        <v>0.33397846001050158</v>
      </c>
      <c r="C53" s="91">
        <f>D53*'[1]3 Ohm Jointless NOSHUNT'!I53</f>
        <v>0.33014942299929884</v>
      </c>
      <c r="D53" s="92">
        <f t="shared" si="0"/>
        <v>7.4140130846069621</v>
      </c>
      <c r="E53" s="50">
        <f t="shared" si="1"/>
        <v>7.5859869153930468</v>
      </c>
      <c r="F53" s="85">
        <f t="shared" si="23"/>
        <v>2.9161652257816407E-2</v>
      </c>
      <c r="G53" s="86">
        <f>'[1]3 Ohm Jointless NOSHUNT'!D53</f>
        <v>0.23421696763822225</v>
      </c>
      <c r="H53" s="86">
        <f t="shared" si="2"/>
        <v>0.22890728419042808</v>
      </c>
      <c r="I53" s="50">
        <f t="shared" si="24"/>
        <v>2.9161652257816407E-2</v>
      </c>
      <c r="J53" s="51">
        <f t="shared" si="32"/>
        <v>68000</v>
      </c>
      <c r="K53" s="87">
        <f t="shared" si="33"/>
        <v>0.99206534609433683</v>
      </c>
      <c r="L53" s="87">
        <f t="shared" si="25"/>
        <v>3.8441474501680548E-3</v>
      </c>
      <c r="M53" s="87">
        <f t="shared" si="26"/>
        <v>4.0905064554951727E-3</v>
      </c>
      <c r="N53" s="88">
        <f t="shared" si="27"/>
        <v>27200</v>
      </c>
      <c r="O53" s="9">
        <f t="shared" si="34"/>
        <v>1.7364876627067451</v>
      </c>
      <c r="P53" s="11">
        <f t="shared" si="28"/>
        <v>15.000000000000009</v>
      </c>
      <c r="Q53" s="10">
        <f t="shared" si="29"/>
        <v>6800</v>
      </c>
      <c r="R53" s="9">
        <f t="shared" si="3"/>
        <v>1.6241189210198743E-2</v>
      </c>
      <c r="S53" s="9">
        <f t="shared" si="35"/>
        <v>8.6248413977876554E-2</v>
      </c>
      <c r="T53" s="50">
        <f t="shared" si="36"/>
        <v>1.6241189210198743</v>
      </c>
      <c r="U53">
        <f t="shared" si="4"/>
        <v>0.01</v>
      </c>
      <c r="V53" s="89">
        <f t="shared" si="30"/>
        <v>34000</v>
      </c>
      <c r="W53" s="9">
        <f t="shared" si="37"/>
        <v>7.2904130644541017E-3</v>
      </c>
      <c r="X53" s="11">
        <f t="shared" si="38"/>
        <v>3.1030528448717169E-2</v>
      </c>
      <c r="Y53" s="90">
        <f t="shared" si="39"/>
        <v>2.9161652257816407E-2</v>
      </c>
      <c r="Z53">
        <f t="shared" si="5"/>
        <v>0.25</v>
      </c>
      <c r="AA53" s="10">
        <f t="shared" si="40"/>
        <v>34000</v>
      </c>
      <c r="AB53" s="9">
        <f t="shared" si="41"/>
        <v>5.0777366536122466E-4</v>
      </c>
      <c r="AC53" s="9">
        <f t="shared" si="42"/>
        <v>2.1679627675171243E-3</v>
      </c>
      <c r="AD53" s="50">
        <f t="shared" si="43"/>
        <v>5.0777366541200201E-14</v>
      </c>
      <c r="AE53">
        <f t="shared" si="6"/>
        <v>9999999999</v>
      </c>
      <c r="AF53" s="88">
        <f t="shared" si="7"/>
        <v>34000</v>
      </c>
      <c r="AG53" s="9">
        <f t="shared" si="44"/>
        <v>2.4135095548811883E-5</v>
      </c>
      <c r="AH53" s="9">
        <f t="shared" si="45"/>
        <v>1.027273437621045E-4</v>
      </c>
      <c r="AI53" s="50">
        <f t="shared" si="46"/>
        <v>9.6540382195247531E-5</v>
      </c>
      <c r="AJ53">
        <f t="shared" si="8"/>
        <v>0.25</v>
      </c>
      <c r="AK53" s="10">
        <f t="shared" si="47"/>
        <v>34000</v>
      </c>
      <c r="AL53" s="9">
        <f t="shared" si="48"/>
        <v>1.6809974719287377E-6</v>
      </c>
      <c r="AM53" s="9">
        <f t="shared" si="49"/>
        <v>7.1770951903135284E-6</v>
      </c>
      <c r="AN53" s="50">
        <f t="shared" si="50"/>
        <v>1.6809974720968374E-16</v>
      </c>
      <c r="AO53">
        <f t="shared" si="9"/>
        <v>9999999999</v>
      </c>
      <c r="AP53" s="88">
        <f t="shared" si="10"/>
        <v>34000</v>
      </c>
      <c r="AQ53" s="9">
        <f t="shared" si="51"/>
        <v>7.9899839967969816E-8</v>
      </c>
      <c r="AR53" s="9">
        <f t="shared" si="52"/>
        <v>3.4008145152467924E-7</v>
      </c>
      <c r="AS53" s="50">
        <f t="shared" si="53"/>
        <v>3.1959935987187926E-7</v>
      </c>
      <c r="AT53">
        <f t="shared" si="11"/>
        <v>0.25</v>
      </c>
      <c r="AU53" s="10">
        <f t="shared" si="54"/>
        <v>34000</v>
      </c>
      <c r="AV53" s="9">
        <f t="shared" si="55"/>
        <v>5.5649843491205826E-9</v>
      </c>
      <c r="AW53" s="9">
        <f t="shared" si="56"/>
        <v>2.3759953880487801E-8</v>
      </c>
      <c r="AX53" s="50">
        <f t="shared" si="57"/>
        <v>5.5649843496770813E-19</v>
      </c>
      <c r="AY53">
        <f t="shared" si="12"/>
        <v>9999999999</v>
      </c>
      <c r="AZ53" s="88">
        <f t="shared" si="13"/>
        <v>34000</v>
      </c>
      <c r="BA53" s="9">
        <f t="shared" si="58"/>
        <v>2.6451042690077355E-10</v>
      </c>
      <c r="BB53" s="9">
        <f t="shared" si="59"/>
        <v>1.1258481864280153E-9</v>
      </c>
      <c r="BC53" s="50">
        <f t="shared" si="60"/>
        <v>1.0580417076030942E-9</v>
      </c>
      <c r="BD53">
        <f t="shared" si="14"/>
        <v>0.25</v>
      </c>
      <c r="BE53" s="10">
        <f t="shared" si="61"/>
        <v>34000</v>
      </c>
      <c r="BF53" s="9">
        <f t="shared" si="62"/>
        <v>1.8423020452511575E-11</v>
      </c>
      <c r="BG53" s="9">
        <f t="shared" si="63"/>
        <v>7.8657924053272894E-11</v>
      </c>
      <c r="BH53" s="50">
        <f t="shared" si="64"/>
        <v>1.8423020454353878E-21</v>
      </c>
      <c r="BI53">
        <f t="shared" si="15"/>
        <v>9999999999</v>
      </c>
      <c r="BJ53" s="88">
        <f t="shared" si="16"/>
        <v>34000</v>
      </c>
      <c r="BK53" s="9">
        <f t="shared" si="65"/>
        <v>8.7566841149631269E-13</v>
      </c>
      <c r="BL53" s="9">
        <f t="shared" si="66"/>
        <v>3.727148696432286E-12</v>
      </c>
      <c r="BM53" s="50">
        <f t="shared" si="67"/>
        <v>3.5026736459852508E-12</v>
      </c>
      <c r="BN53">
        <f t="shared" si="17"/>
        <v>0.25</v>
      </c>
      <c r="BO53" s="10">
        <f t="shared" si="68"/>
        <v>34000</v>
      </c>
      <c r="BP53" s="9">
        <f t="shared" si="69"/>
        <v>6.0989873043491017E-14</v>
      </c>
      <c r="BQ53" s="9">
        <f t="shared" si="70"/>
        <v>2.6039902820390571E-13</v>
      </c>
      <c r="BR53" s="50">
        <f t="shared" si="71"/>
        <v>6.0989873049590006E-24</v>
      </c>
      <c r="BS53">
        <f t="shared" si="18"/>
        <v>9999999999</v>
      </c>
      <c r="BT53" s="88">
        <f t="shared" si="19"/>
        <v>34000</v>
      </c>
      <c r="BU53" s="9">
        <f t="shared" si="72"/>
        <v>2.8989386472170928E-15</v>
      </c>
      <c r="BV53" s="9">
        <f t="shared" si="73"/>
        <v>1.2338684140234012E-14</v>
      </c>
      <c r="BW53" s="50">
        <f t="shared" si="74"/>
        <v>1.1595754588868371E-14</v>
      </c>
      <c r="BX53">
        <f t="shared" si="20"/>
        <v>0.25</v>
      </c>
      <c r="BY53" s="10">
        <f t="shared" si="75"/>
        <v>34000</v>
      </c>
      <c r="BZ53" s="9">
        <f t="shared" si="76"/>
        <v>2.0225309104525078E-16</v>
      </c>
      <c r="CA53" s="9">
        <f t="shared" si="77"/>
        <v>8.6058630328829758E-16</v>
      </c>
      <c r="CB53" s="50">
        <f t="shared" si="78"/>
        <v>2.022530910654761E-26</v>
      </c>
      <c r="CC53">
        <f t="shared" si="21"/>
        <v>9999999999</v>
      </c>
      <c r="CD53" s="11">
        <v>1.4544417934619921E-17</v>
      </c>
      <c r="CE53" s="9">
        <f t="shared" si="79"/>
        <v>5.8177671738479686E-17</v>
      </c>
      <c r="CF53">
        <f t="shared" si="22"/>
        <v>0.25</v>
      </c>
      <c r="CH53">
        <f t="shared" si="31"/>
        <v>1.4544417934619912E-17</v>
      </c>
    </row>
    <row r="54" spans="2:86" ht="15.75" thickBot="1" x14ac:dyDescent="0.25">
      <c r="B54" s="83">
        <f>'[1]3 Ohm Jointless NOSHUNT'!C54</f>
        <v>0.30889070108878258</v>
      </c>
      <c r="C54" s="84">
        <f>D54*'[1]3 Ohm Jointless NOSHUNT'!I54</f>
        <v>0.30575341206009354</v>
      </c>
      <c r="D54" s="50">
        <f t="shared" si="0"/>
        <v>7.4238252636540061</v>
      </c>
      <c r="E54" s="50">
        <f t="shared" si="1"/>
        <v>7.5761747363459975</v>
      </c>
      <c r="F54" s="85">
        <f t="shared" si="23"/>
        <v>2.6877275869710136E-2</v>
      </c>
      <c r="G54" s="86">
        <f>'[1]3 Ohm Jointless NOSHUNT'!D54</f>
        <v>0.23432264087005403</v>
      </c>
      <c r="H54" s="86">
        <f t="shared" si="2"/>
        <v>0.22961064147475427</v>
      </c>
      <c r="I54" s="50">
        <f t="shared" si="24"/>
        <v>2.6877275869710136E-2</v>
      </c>
      <c r="J54" s="51">
        <f t="shared" si="32"/>
        <v>70000</v>
      </c>
      <c r="K54" s="87">
        <f t="shared" si="33"/>
        <v>0.99267745067915525</v>
      </c>
      <c r="L54" s="87">
        <f t="shared" si="25"/>
        <v>3.5476050652275604E-3</v>
      </c>
      <c r="M54" s="87">
        <f t="shared" si="26"/>
        <v>3.7749442556172094E-3</v>
      </c>
      <c r="N54" s="88">
        <f t="shared" si="27"/>
        <v>28000</v>
      </c>
      <c r="O54" s="9">
        <f t="shared" si="34"/>
        <v>1.7395703411372319</v>
      </c>
      <c r="P54" s="11">
        <f t="shared" si="28"/>
        <v>15.000000000000004</v>
      </c>
      <c r="Q54" s="10">
        <f t="shared" si="29"/>
        <v>7000</v>
      </c>
      <c r="R54" s="9">
        <f t="shared" si="3"/>
        <v>1.5263300104408488E-2</v>
      </c>
      <c r="S54" s="9">
        <f t="shared" si="35"/>
        <v>8.0499736079496106E-2</v>
      </c>
      <c r="T54" s="50">
        <f t="shared" si="36"/>
        <v>1.5263300104408488</v>
      </c>
      <c r="U54">
        <f t="shared" si="4"/>
        <v>0.01</v>
      </c>
      <c r="V54" s="89">
        <f t="shared" si="30"/>
        <v>35000</v>
      </c>
      <c r="W54" s="9">
        <f t="shared" si="37"/>
        <v>6.7193189674275341E-3</v>
      </c>
      <c r="X54" s="11">
        <f t="shared" si="38"/>
        <v>2.8599637300521549E-2</v>
      </c>
      <c r="Y54" s="90">
        <f t="shared" si="39"/>
        <v>2.6877275869710136E-2</v>
      </c>
      <c r="Z54">
        <f t="shared" si="5"/>
        <v>0.25</v>
      </c>
      <c r="AA54" s="10">
        <f t="shared" si="40"/>
        <v>35000</v>
      </c>
      <c r="AB54" s="9">
        <f t="shared" si="41"/>
        <v>4.328410770008458E-4</v>
      </c>
      <c r="AC54" s="9">
        <f t="shared" si="42"/>
        <v>1.8472012580306011E-3</v>
      </c>
      <c r="AD54" s="50">
        <f t="shared" si="43"/>
        <v>4.328410770441299E-14</v>
      </c>
      <c r="AE54">
        <f t="shared" si="6"/>
        <v>9999999999</v>
      </c>
      <c r="AF54" s="88">
        <f t="shared" si="7"/>
        <v>35000</v>
      </c>
      <c r="AG54" s="9">
        <f t="shared" si="44"/>
        <v>1.9019443055071077E-5</v>
      </c>
      <c r="AH54" s="9">
        <f t="shared" si="45"/>
        <v>8.0953021529383537E-5</v>
      </c>
      <c r="AI54" s="50">
        <f t="shared" si="46"/>
        <v>7.607777222028431E-5</v>
      </c>
      <c r="AJ54">
        <f t="shared" si="8"/>
        <v>0.25</v>
      </c>
      <c r="AK54" s="10">
        <f t="shared" si="47"/>
        <v>35000</v>
      </c>
      <c r="AL54" s="9">
        <f t="shared" si="48"/>
        <v>1.2251831258227892E-6</v>
      </c>
      <c r="AM54" s="9">
        <f t="shared" si="49"/>
        <v>5.2286160708663481E-6</v>
      </c>
      <c r="AN54" s="50">
        <f t="shared" si="50"/>
        <v>1.2251831259453076E-16</v>
      </c>
      <c r="AO54">
        <f t="shared" si="9"/>
        <v>9999999999</v>
      </c>
      <c r="AP54" s="88">
        <f t="shared" si="10"/>
        <v>35000</v>
      </c>
      <c r="AQ54" s="9">
        <f t="shared" si="51"/>
        <v>5.3835696129124524E-8</v>
      </c>
      <c r="AR54" s="9">
        <f t="shared" si="52"/>
        <v>2.291424756850789E-7</v>
      </c>
      <c r="AS54" s="50">
        <f t="shared" si="53"/>
        <v>2.1534278451649809E-7</v>
      </c>
      <c r="AT54">
        <f t="shared" si="11"/>
        <v>0.25</v>
      </c>
      <c r="AU54" s="10">
        <f t="shared" si="54"/>
        <v>35000</v>
      </c>
      <c r="AV54" s="9">
        <f t="shared" si="55"/>
        <v>3.4679557268497586E-9</v>
      </c>
      <c r="AW54" s="9">
        <f t="shared" si="56"/>
        <v>1.4799917387274187E-8</v>
      </c>
      <c r="AX54" s="50">
        <f t="shared" si="57"/>
        <v>3.4679557271965543E-19</v>
      </c>
      <c r="AY54">
        <f t="shared" si="12"/>
        <v>9999999999</v>
      </c>
      <c r="AZ54" s="88">
        <f t="shared" si="13"/>
        <v>35000</v>
      </c>
      <c r="BA54" s="9">
        <f t="shared" si="58"/>
        <v>1.5238522859557008E-10</v>
      </c>
      <c r="BB54" s="9">
        <f t="shared" si="59"/>
        <v>6.4860178373982922E-10</v>
      </c>
      <c r="BC54" s="50">
        <f t="shared" si="60"/>
        <v>6.0954091438228032E-10</v>
      </c>
      <c r="BD54">
        <f t="shared" si="14"/>
        <v>0.25</v>
      </c>
      <c r="BE54" s="10">
        <f t="shared" si="61"/>
        <v>35000</v>
      </c>
      <c r="BF54" s="9">
        <f t="shared" si="62"/>
        <v>9.8162606633310055E-12</v>
      </c>
      <c r="BG54" s="9">
        <f t="shared" si="63"/>
        <v>4.1892070808294628E-11</v>
      </c>
      <c r="BH54" s="50">
        <f t="shared" si="64"/>
        <v>9.8162606643126307E-22</v>
      </c>
      <c r="BI54">
        <f t="shared" si="15"/>
        <v>9999999999</v>
      </c>
      <c r="BJ54" s="88">
        <f t="shared" si="16"/>
        <v>35000</v>
      </c>
      <c r="BK54" s="9">
        <f t="shared" si="65"/>
        <v>4.3133570408742535E-13</v>
      </c>
      <c r="BL54" s="9">
        <f t="shared" si="66"/>
        <v>1.8359069944834205E-12</v>
      </c>
      <c r="BM54" s="50">
        <f t="shared" si="67"/>
        <v>1.7253428163497014E-12</v>
      </c>
      <c r="BN54">
        <f t="shared" si="17"/>
        <v>0.25</v>
      </c>
      <c r="BO54" s="10">
        <f t="shared" si="68"/>
        <v>35000</v>
      </c>
      <c r="BP54" s="9">
        <f t="shared" si="69"/>
        <v>2.7785526150457022E-14</v>
      </c>
      <c r="BQ54" s="9">
        <f t="shared" si="70"/>
        <v>1.1857806568560732E-13</v>
      </c>
      <c r="BR54" s="50">
        <f t="shared" si="71"/>
        <v>2.7785526153235576E-24</v>
      </c>
      <c r="BS54">
        <f t="shared" si="18"/>
        <v>9999999999</v>
      </c>
      <c r="BT54" s="88">
        <f t="shared" si="19"/>
        <v>35000</v>
      </c>
      <c r="BU54" s="9">
        <f t="shared" si="72"/>
        <v>1.2209271186456487E-15</v>
      </c>
      <c r="BV54" s="9">
        <f t="shared" si="73"/>
        <v>5.1966053319368838E-15</v>
      </c>
      <c r="BW54" s="50">
        <f t="shared" si="74"/>
        <v>4.8837084745825949E-15</v>
      </c>
      <c r="BX54">
        <f t="shared" si="20"/>
        <v>0.25</v>
      </c>
      <c r="BY54" s="10">
        <f t="shared" si="75"/>
        <v>35000</v>
      </c>
      <c r="BZ54" s="9">
        <f t="shared" si="76"/>
        <v>7.8763394890314908E-17</v>
      </c>
      <c r="CA54" s="9">
        <f t="shared" si="77"/>
        <v>3.3515269071846901E-16</v>
      </c>
      <c r="CB54" s="50">
        <f t="shared" si="78"/>
        <v>7.8763394898191251E-27</v>
      </c>
      <c r="CC54">
        <f t="shared" si="21"/>
        <v>9999999999</v>
      </c>
      <c r="CD54" s="11">
        <v>5.2374884819255707E-18</v>
      </c>
      <c r="CE54" s="9">
        <f t="shared" si="79"/>
        <v>2.0949953927702283E-17</v>
      </c>
      <c r="CF54">
        <f t="shared" si="22"/>
        <v>0.25</v>
      </c>
      <c r="CH54">
        <f t="shared" si="31"/>
        <v>5.2374884819255691E-18</v>
      </c>
    </row>
    <row r="55" spans="2:86" ht="15.75" thickBot="1" x14ac:dyDescent="0.25">
      <c r="B55" s="83">
        <f>'[1]3 Ohm Jointless NOSHUNT'!C55</f>
        <v>0.28567805852580419</v>
      </c>
      <c r="C55" s="84">
        <f>D55*'[1]3 Ohm Jointless NOSHUNT'!I55</f>
        <v>0.28310799923900787</v>
      </c>
      <c r="D55" s="50">
        <f t="shared" si="0"/>
        <v>7.432527388521053</v>
      </c>
      <c r="E55" s="50">
        <f t="shared" si="1"/>
        <v>7.5674726114789408</v>
      </c>
      <c r="F55" s="85">
        <f t="shared" si="23"/>
        <v>2.4774001245141137E-2</v>
      </c>
      <c r="G55" s="86">
        <f>'[1]3 Ohm Jointless NOSHUNT'!D55</f>
        <v>0.23441303059524404</v>
      </c>
      <c r="H55" s="86">
        <f t="shared" si="2"/>
        <v>0.23023291389023925</v>
      </c>
      <c r="I55" s="50">
        <f t="shared" si="24"/>
        <v>2.4774001245141137E-2</v>
      </c>
      <c r="J55" s="51">
        <f t="shared" si="32"/>
        <v>72000</v>
      </c>
      <c r="K55" s="87">
        <f t="shared" si="33"/>
        <v>0.99324272381187073</v>
      </c>
      <c r="L55" s="87">
        <f t="shared" si="25"/>
        <v>3.2737483856316802E-3</v>
      </c>
      <c r="M55" s="87">
        <f t="shared" si="26"/>
        <v>3.4835278024975733E-3</v>
      </c>
      <c r="N55" s="88">
        <f t="shared" si="27"/>
        <v>28800</v>
      </c>
      <c r="O55" s="9">
        <f t="shared" si="34"/>
        <v>1.7422812701253749</v>
      </c>
      <c r="P55" s="11">
        <f t="shared" si="28"/>
        <v>14.999999999999993</v>
      </c>
      <c r="Q55" s="10">
        <f t="shared" si="29"/>
        <v>7200</v>
      </c>
      <c r="R55" s="9">
        <f t="shared" si="3"/>
        <v>1.4343657245466372E-2</v>
      </c>
      <c r="S55" s="9">
        <f t="shared" si="35"/>
        <v>7.5147223107011246E-2</v>
      </c>
      <c r="T55" s="50">
        <f t="shared" si="36"/>
        <v>1.4343657245466372</v>
      </c>
      <c r="U55">
        <f t="shared" si="4"/>
        <v>0.01</v>
      </c>
      <c r="V55" s="89">
        <f t="shared" si="30"/>
        <v>36000</v>
      </c>
      <c r="W55" s="9">
        <f t="shared" si="37"/>
        <v>6.1935003112852842E-3</v>
      </c>
      <c r="X55" s="11">
        <f t="shared" si="38"/>
        <v>2.6361501236725808E-2</v>
      </c>
      <c r="Y55" s="90">
        <f t="shared" si="39"/>
        <v>2.4774001245141137E-2</v>
      </c>
      <c r="Z55">
        <f t="shared" si="5"/>
        <v>0.25</v>
      </c>
      <c r="AA55" s="10">
        <f t="shared" si="40"/>
        <v>36000</v>
      </c>
      <c r="AB55" s="9">
        <f t="shared" si="41"/>
        <v>3.6898655939841894E-4</v>
      </c>
      <c r="AC55" s="9">
        <f t="shared" si="42"/>
        <v>1.5740872359397225E-3</v>
      </c>
      <c r="AD55" s="50">
        <f t="shared" si="43"/>
        <v>3.689865594353176E-14</v>
      </c>
      <c r="AE55">
        <f t="shared" si="6"/>
        <v>9999999999</v>
      </c>
      <c r="AF55" s="88">
        <f t="shared" si="7"/>
        <v>36000</v>
      </c>
      <c r="AG55" s="9">
        <f t="shared" si="44"/>
        <v>1.4989406183966461E-5</v>
      </c>
      <c r="AH55" s="9">
        <f t="shared" si="45"/>
        <v>6.3799665745785137E-5</v>
      </c>
      <c r="AI55" s="50">
        <f t="shared" si="46"/>
        <v>5.9957624735865845E-5</v>
      </c>
      <c r="AJ55">
        <f t="shared" si="8"/>
        <v>0.25</v>
      </c>
      <c r="AK55" s="10">
        <f t="shared" si="47"/>
        <v>36000</v>
      </c>
      <c r="AL55" s="9">
        <f t="shared" si="48"/>
        <v>8.9301511863481134E-7</v>
      </c>
      <c r="AM55" s="9">
        <f t="shared" si="49"/>
        <v>3.8095796823494728E-6</v>
      </c>
      <c r="AN55" s="50">
        <f t="shared" si="50"/>
        <v>8.9301511872411282E-17</v>
      </c>
      <c r="AO55">
        <f t="shared" si="9"/>
        <v>9999999999</v>
      </c>
      <c r="AP55" s="88">
        <f t="shared" si="10"/>
        <v>36000</v>
      </c>
      <c r="AQ55" s="9">
        <f t="shared" si="51"/>
        <v>3.6277110915540684E-8</v>
      </c>
      <c r="AR55" s="9">
        <f t="shared" si="52"/>
        <v>1.5440688725280913E-7</v>
      </c>
      <c r="AS55" s="50">
        <f t="shared" si="53"/>
        <v>1.4510844366216274E-7</v>
      </c>
      <c r="AT55">
        <f t="shared" si="11"/>
        <v>0.25</v>
      </c>
      <c r="AU55" s="10">
        <f t="shared" si="54"/>
        <v>36000</v>
      </c>
      <c r="AV55" s="9">
        <f t="shared" si="55"/>
        <v>2.1612603001326646E-9</v>
      </c>
      <c r="AW55" s="9">
        <f t="shared" si="56"/>
        <v>9.219881226916741E-9</v>
      </c>
      <c r="AX55" s="50">
        <f t="shared" si="57"/>
        <v>2.1612603003487907E-19</v>
      </c>
      <c r="AY55">
        <f t="shared" si="12"/>
        <v>9999999999</v>
      </c>
      <c r="AZ55" s="88">
        <f t="shared" si="13"/>
        <v>36000</v>
      </c>
      <c r="BA55" s="9">
        <f t="shared" si="58"/>
        <v>8.779725895920694E-11</v>
      </c>
      <c r="BB55" s="9">
        <f t="shared" si="59"/>
        <v>3.7369297397418995E-10</v>
      </c>
      <c r="BC55" s="50">
        <f t="shared" si="60"/>
        <v>3.5118903583682776E-10</v>
      </c>
      <c r="BD55">
        <f t="shared" si="14"/>
        <v>0.25</v>
      </c>
      <c r="BE55" s="10">
        <f t="shared" si="61"/>
        <v>36000</v>
      </c>
      <c r="BF55" s="9">
        <f t="shared" si="62"/>
        <v>5.2306461418822942E-12</v>
      </c>
      <c r="BG55" s="9">
        <f t="shared" si="63"/>
        <v>2.2313802814598807E-11</v>
      </c>
      <c r="BH55" s="50">
        <f t="shared" si="64"/>
        <v>5.2306461424053584E-22</v>
      </c>
      <c r="BI55">
        <f t="shared" si="15"/>
        <v>9999999999</v>
      </c>
      <c r="BJ55" s="88">
        <f t="shared" si="16"/>
        <v>36000</v>
      </c>
      <c r="BK55" s="9">
        <f t="shared" si="65"/>
        <v>2.124854622197658E-13</v>
      </c>
      <c r="BL55" s="9">
        <f t="shared" si="66"/>
        <v>9.0440550468608117E-13</v>
      </c>
      <c r="BM55" s="50">
        <f t="shared" si="67"/>
        <v>8.4994184887906321E-13</v>
      </c>
      <c r="BN55">
        <f t="shared" si="17"/>
        <v>0.25</v>
      </c>
      <c r="BO55" s="10">
        <f t="shared" si="68"/>
        <v>36000</v>
      </c>
      <c r="BP55" s="9">
        <f t="shared" si="69"/>
        <v>1.2659122670160524E-14</v>
      </c>
      <c r="BQ55" s="9">
        <f t="shared" si="70"/>
        <v>5.4003493120561908E-14</v>
      </c>
      <c r="BR55" s="50">
        <f t="shared" si="71"/>
        <v>1.2659122671426436E-24</v>
      </c>
      <c r="BS55">
        <f t="shared" si="18"/>
        <v>9999999999</v>
      </c>
      <c r="BT55" s="88">
        <f t="shared" si="19"/>
        <v>36000</v>
      </c>
      <c r="BU55" s="9">
        <f t="shared" si="72"/>
        <v>5.1425532552933578E-16</v>
      </c>
      <c r="BV55" s="9">
        <f t="shared" si="73"/>
        <v>2.1888143020182397E-15</v>
      </c>
      <c r="BW55" s="50">
        <f t="shared" si="74"/>
        <v>2.0570213021173431E-15</v>
      </c>
      <c r="BX55">
        <f t="shared" si="20"/>
        <v>0.25</v>
      </c>
      <c r="BY55" s="10">
        <f t="shared" si="75"/>
        <v>36000</v>
      </c>
      <c r="BZ55" s="9">
        <f t="shared" si="76"/>
        <v>3.0675622408398913E-17</v>
      </c>
      <c r="CA55" s="9">
        <f t="shared" si="77"/>
        <v>1.3053528759238509E-16</v>
      </c>
      <c r="CB55" s="50">
        <f t="shared" si="78"/>
        <v>3.0675622411466475E-27</v>
      </c>
      <c r="CC55">
        <f t="shared" si="21"/>
        <v>9999999999</v>
      </c>
      <c r="CD55" s="11">
        <v>1.8862017122389486E-18</v>
      </c>
      <c r="CE55" s="9">
        <f t="shared" si="79"/>
        <v>7.5448068489557946E-18</v>
      </c>
      <c r="CF55">
        <f t="shared" si="22"/>
        <v>0.25</v>
      </c>
      <c r="CH55">
        <f t="shared" si="31"/>
        <v>1.8862017122389494E-18</v>
      </c>
    </row>
    <row r="56" spans="2:86" ht="15.75" thickBot="1" x14ac:dyDescent="0.25">
      <c r="B56" s="83">
        <f>'[1]3 Ohm Jointless NOSHUNT'!C56</f>
        <v>0.26420236706216405</v>
      </c>
      <c r="C56" s="84">
        <f>D56*'[1]3 Ohm Jointless NOSHUNT'!I56</f>
        <v>0.26209732983860662</v>
      </c>
      <c r="D56" s="50">
        <f t="shared" si="0"/>
        <v>7.4402436119243172</v>
      </c>
      <c r="E56" s="50">
        <f t="shared" si="1"/>
        <v>7.5597563880756846</v>
      </c>
      <c r="F56" s="85">
        <f t="shared" si="23"/>
        <v>2.2837306846680346E-2</v>
      </c>
      <c r="G56" s="86">
        <f>'[1]3 Ohm Jointless NOSHUNT'!D56</f>
        <v>0.23449034274590363</v>
      </c>
      <c r="H56" s="86">
        <f t="shared" si="2"/>
        <v>0.23078326669693824</v>
      </c>
      <c r="I56" s="50">
        <f t="shared" si="24"/>
        <v>2.2837306846680346E-2</v>
      </c>
      <c r="J56" s="51">
        <f t="shared" si="32"/>
        <v>74000</v>
      </c>
      <c r="K56" s="87">
        <f t="shared" si="33"/>
        <v>0.99376461933218685</v>
      </c>
      <c r="L56" s="87">
        <f t="shared" si="25"/>
        <v>3.0209051289936499E-3</v>
      </c>
      <c r="M56" s="87">
        <f t="shared" si="26"/>
        <v>3.2144755388195255E-3</v>
      </c>
      <c r="N56" s="88">
        <f t="shared" si="27"/>
        <v>29600</v>
      </c>
      <c r="O56" s="9">
        <f t="shared" si="34"/>
        <v>1.7446652746731532</v>
      </c>
      <c r="P56" s="11">
        <f t="shared" si="28"/>
        <v>15.000000000000002</v>
      </c>
      <c r="Q56" s="10">
        <f t="shared" si="29"/>
        <v>7400</v>
      </c>
      <c r="R56" s="9">
        <f t="shared" si="3"/>
        <v>1.3478897515651919E-2</v>
      </c>
      <c r="S56" s="9">
        <f t="shared" si="35"/>
        <v>7.0162590436955566E-2</v>
      </c>
      <c r="T56" s="50">
        <f t="shared" si="36"/>
        <v>1.3478897515651918</v>
      </c>
      <c r="U56">
        <f t="shared" si="4"/>
        <v>0.01</v>
      </c>
      <c r="V56" s="89">
        <f t="shared" si="30"/>
        <v>37000</v>
      </c>
      <c r="W56" s="9">
        <f t="shared" si="37"/>
        <v>5.7093267116700864E-3</v>
      </c>
      <c r="X56" s="11">
        <f t="shared" si="38"/>
        <v>2.4300651988903937E-2</v>
      </c>
      <c r="Y56" s="90">
        <f t="shared" si="39"/>
        <v>2.2837306846680346E-2</v>
      </c>
      <c r="Z56">
        <f t="shared" si="5"/>
        <v>0.25</v>
      </c>
      <c r="AA56" s="10">
        <f t="shared" si="40"/>
        <v>37000</v>
      </c>
      <c r="AB56" s="9">
        <f t="shared" si="41"/>
        <v>3.1457083465784725E-4</v>
      </c>
      <c r="AC56" s="9">
        <f t="shared" si="42"/>
        <v>1.3415086991378847E-3</v>
      </c>
      <c r="AD56" s="50">
        <f t="shared" si="43"/>
        <v>3.1457083468930433E-14</v>
      </c>
      <c r="AE56">
        <f t="shared" si="6"/>
        <v>9999999999</v>
      </c>
      <c r="AF56" s="88">
        <f t="shared" si="7"/>
        <v>37000</v>
      </c>
      <c r="AG56" s="9">
        <f t="shared" si="44"/>
        <v>1.181432579170084E-5</v>
      </c>
      <c r="AH56" s="9">
        <f t="shared" si="45"/>
        <v>5.0285407377514233E-5</v>
      </c>
      <c r="AI56" s="50">
        <f t="shared" si="46"/>
        <v>4.725730316680336E-5</v>
      </c>
      <c r="AJ56">
        <f t="shared" si="8"/>
        <v>0.25</v>
      </c>
      <c r="AK56" s="10">
        <f t="shared" si="47"/>
        <v>37000</v>
      </c>
      <c r="AL56" s="9">
        <f t="shared" si="48"/>
        <v>6.5094231122183141E-7</v>
      </c>
      <c r="AM56" s="9">
        <f t="shared" si="49"/>
        <v>2.7759877170139405E-6</v>
      </c>
      <c r="AN56" s="50">
        <f t="shared" si="50"/>
        <v>6.509423112869256E-17</v>
      </c>
      <c r="AO56">
        <f t="shared" si="9"/>
        <v>9999999999</v>
      </c>
      <c r="AP56" s="88">
        <f t="shared" si="10"/>
        <v>37000</v>
      </c>
      <c r="AQ56" s="9">
        <f t="shared" si="51"/>
        <v>2.4447417525983261E-8</v>
      </c>
      <c r="AR56" s="9">
        <f t="shared" si="52"/>
        <v>1.040557346476618E-7</v>
      </c>
      <c r="AS56" s="50">
        <f t="shared" si="53"/>
        <v>9.7789670103933045E-8</v>
      </c>
      <c r="AT56">
        <f t="shared" si="11"/>
        <v>0.25</v>
      </c>
      <c r="AU56" s="10">
        <f t="shared" si="54"/>
        <v>37000</v>
      </c>
      <c r="AV56" s="9">
        <f t="shared" si="55"/>
        <v>1.3469967519388702E-9</v>
      </c>
      <c r="AW56" s="9">
        <f t="shared" si="56"/>
        <v>5.7443591755793821E-9</v>
      </c>
      <c r="AX56" s="50">
        <f t="shared" si="57"/>
        <v>1.3469967520735698E-19</v>
      </c>
      <c r="AY56">
        <f t="shared" si="12"/>
        <v>9999999999</v>
      </c>
      <c r="AZ56" s="88">
        <f t="shared" si="13"/>
        <v>37000</v>
      </c>
      <c r="BA56" s="9">
        <f t="shared" si="58"/>
        <v>5.0589109715393214E-11</v>
      </c>
      <c r="BB56" s="9">
        <f t="shared" si="59"/>
        <v>2.1532282381202906E-10</v>
      </c>
      <c r="BC56" s="50">
        <f t="shared" si="60"/>
        <v>2.0235643886157286E-10</v>
      </c>
      <c r="BD56">
        <f t="shared" si="14"/>
        <v>0.25</v>
      </c>
      <c r="BE56" s="10">
        <f t="shared" si="61"/>
        <v>37000</v>
      </c>
      <c r="BF56" s="9">
        <f t="shared" si="62"/>
        <v>2.7873441600811556E-12</v>
      </c>
      <c r="BG56" s="9">
        <f t="shared" si="63"/>
        <v>1.1886818567611368E-11</v>
      </c>
      <c r="BH56" s="50">
        <f t="shared" si="64"/>
        <v>2.7873441603598899E-22</v>
      </c>
      <c r="BI56">
        <f t="shared" si="15"/>
        <v>9999999999</v>
      </c>
      <c r="BJ56" s="88">
        <f t="shared" si="16"/>
        <v>37000</v>
      </c>
      <c r="BK56" s="9">
        <f t="shared" si="65"/>
        <v>1.0468418674897855E-13</v>
      </c>
      <c r="BL56" s="9">
        <f t="shared" si="66"/>
        <v>4.4556812376104663E-13</v>
      </c>
      <c r="BM56" s="50">
        <f t="shared" si="67"/>
        <v>4.1873674699591421E-13</v>
      </c>
      <c r="BN56">
        <f t="shared" si="17"/>
        <v>0.25</v>
      </c>
      <c r="BO56" s="10">
        <f t="shared" si="68"/>
        <v>37000</v>
      </c>
      <c r="BP56" s="9">
        <f t="shared" si="69"/>
        <v>5.7678591214452712E-15</v>
      </c>
      <c r="BQ56" s="9">
        <f t="shared" si="70"/>
        <v>2.4597426918318085E-14</v>
      </c>
      <c r="BR56" s="50">
        <f t="shared" si="71"/>
        <v>5.767859122022057E-25</v>
      </c>
      <c r="BS56">
        <f t="shared" si="18"/>
        <v>9999999999</v>
      </c>
      <c r="BT56" s="88">
        <f t="shared" si="19"/>
        <v>37000</v>
      </c>
      <c r="BU56" s="9">
        <f t="shared" si="72"/>
        <v>2.1662375969730532E-16</v>
      </c>
      <c r="BV56" s="9">
        <f t="shared" si="73"/>
        <v>9.2201142123321709E-16</v>
      </c>
      <c r="BW56" s="50">
        <f t="shared" si="74"/>
        <v>8.6649503878922126E-16</v>
      </c>
      <c r="BX56">
        <f t="shared" si="20"/>
        <v>0.25</v>
      </c>
      <c r="BY56" s="10">
        <f t="shared" si="75"/>
        <v>37000</v>
      </c>
      <c r="BZ56" s="9">
        <f t="shared" si="76"/>
        <v>1.1948179405763347E-17</v>
      </c>
      <c r="CA56" s="9">
        <f t="shared" si="77"/>
        <v>5.0845226667703427E-17</v>
      </c>
      <c r="CB56" s="50">
        <f t="shared" si="78"/>
        <v>1.1948179406958165E-27</v>
      </c>
      <c r="CC56">
        <f t="shared" si="21"/>
        <v>9999999999</v>
      </c>
      <c r="CD56" s="11">
        <v>6.7934659867198875E-19</v>
      </c>
      <c r="CE56" s="9">
        <f t="shared" si="79"/>
        <v>2.717386394687955E-18</v>
      </c>
      <c r="CF56">
        <f t="shared" si="22"/>
        <v>0.25</v>
      </c>
      <c r="CH56">
        <f t="shared" si="31"/>
        <v>6.7934659867198866E-19</v>
      </c>
    </row>
    <row r="57" spans="2:86" ht="15.75" thickBot="1" x14ac:dyDescent="0.25">
      <c r="B57" s="83">
        <f>'[1]3 Ohm Jointless NOSHUNT'!C57</f>
        <v>0.24433522085641424</v>
      </c>
      <c r="C57" s="84">
        <f>D57*'[1]3 Ohm Jointless NOSHUNT'!I57</f>
        <v>0.24261133526947556</v>
      </c>
      <c r="D57" s="50">
        <f t="shared" si="0"/>
        <v>7.4470844119127717</v>
      </c>
      <c r="E57" s="50">
        <f t="shared" si="1"/>
        <v>7.5529155880872354</v>
      </c>
      <c r="F57" s="85">
        <f t="shared" si="23"/>
        <v>2.10538387872003E-2</v>
      </c>
      <c r="G57" s="86">
        <f>'[1]3 Ohm Jointless NOSHUNT'!D57</f>
        <v>0.23455646606088809</v>
      </c>
      <c r="H57" s="86">
        <f t="shared" si="2"/>
        <v>0.23126986946212535</v>
      </c>
      <c r="I57" s="50">
        <f t="shared" si="24"/>
        <v>2.10538387872003E-2</v>
      </c>
      <c r="J57" s="51">
        <f t="shared" si="32"/>
        <v>76000</v>
      </c>
      <c r="K57" s="87">
        <f t="shared" si="33"/>
        <v>0.99424636653708687</v>
      </c>
      <c r="L57" s="87">
        <f t="shared" si="25"/>
        <v>2.7875114638388474E-3</v>
      </c>
      <c r="M57" s="87">
        <f t="shared" si="26"/>
        <v>2.9661219990742968E-3</v>
      </c>
      <c r="N57" s="88">
        <f t="shared" si="27"/>
        <v>30400</v>
      </c>
      <c r="O57" s="9">
        <f t="shared" si="34"/>
        <v>1.7467618021153868</v>
      </c>
      <c r="P57" s="11">
        <f t="shared" si="28"/>
        <v>15.000000000000007</v>
      </c>
      <c r="Q57" s="10">
        <f t="shared" si="29"/>
        <v>7600</v>
      </c>
      <c r="R57" s="9">
        <f t="shared" si="3"/>
        <v>1.2665832986785908E-2</v>
      </c>
      <c r="S57" s="9">
        <f t="shared" si="35"/>
        <v>6.5519622379035095E-2</v>
      </c>
      <c r="T57" s="50">
        <f t="shared" si="36"/>
        <v>1.2665832986785908</v>
      </c>
      <c r="U57">
        <f t="shared" si="4"/>
        <v>0.01</v>
      </c>
      <c r="V57" s="89">
        <f t="shared" si="30"/>
        <v>38000</v>
      </c>
      <c r="W57" s="9">
        <f t="shared" si="37"/>
        <v>5.263459696800075E-3</v>
      </c>
      <c r="X57" s="11">
        <f t="shared" si="38"/>
        <v>2.2402869082976729E-2</v>
      </c>
      <c r="Y57" s="90">
        <f t="shared" si="39"/>
        <v>2.10538387872003E-2</v>
      </c>
      <c r="Z57">
        <f t="shared" si="5"/>
        <v>0.25</v>
      </c>
      <c r="AA57" s="10">
        <f t="shared" si="40"/>
        <v>38000</v>
      </c>
      <c r="AB57" s="9">
        <f t="shared" si="41"/>
        <v>2.6819690467275636E-4</v>
      </c>
      <c r="AC57" s="9">
        <f t="shared" si="42"/>
        <v>1.1434214932400314E-3</v>
      </c>
      <c r="AD57" s="50">
        <f t="shared" si="43"/>
        <v>2.6819690469957607E-14</v>
      </c>
      <c r="AE57">
        <f t="shared" si="6"/>
        <v>9999999999</v>
      </c>
      <c r="AF57" s="88">
        <f t="shared" si="7"/>
        <v>38000</v>
      </c>
      <c r="AG57" s="9">
        <f t="shared" si="44"/>
        <v>9.3126047695388081E-6</v>
      </c>
      <c r="AH57" s="9">
        <f t="shared" si="45"/>
        <v>3.9637249545259904E-5</v>
      </c>
      <c r="AI57" s="50">
        <f t="shared" si="46"/>
        <v>3.7250419078155232E-5</v>
      </c>
      <c r="AJ57">
        <f t="shared" si="8"/>
        <v>0.25</v>
      </c>
      <c r="AK57" s="10">
        <f t="shared" si="47"/>
        <v>38000</v>
      </c>
      <c r="AL57" s="9">
        <f t="shared" si="48"/>
        <v>4.7451902693384001E-7</v>
      </c>
      <c r="AM57" s="9">
        <f t="shared" si="49"/>
        <v>2.0230481593720392E-6</v>
      </c>
      <c r="AN57" s="50">
        <f t="shared" si="50"/>
        <v>4.7451902698129191E-17</v>
      </c>
      <c r="AO57">
        <f t="shared" si="9"/>
        <v>9999999999</v>
      </c>
      <c r="AP57" s="88">
        <f t="shared" si="10"/>
        <v>38000</v>
      </c>
      <c r="AQ57" s="9">
        <f t="shared" si="51"/>
        <v>1.647673062764426E-8</v>
      </c>
      <c r="AR57" s="9">
        <f t="shared" si="52"/>
        <v>7.0129926023941601E-8</v>
      </c>
      <c r="AS57" s="50">
        <f t="shared" si="53"/>
        <v>6.5906922510577039E-8</v>
      </c>
      <c r="AT57">
        <f t="shared" si="11"/>
        <v>0.25</v>
      </c>
      <c r="AU57" s="10">
        <f t="shared" si="54"/>
        <v>38000</v>
      </c>
      <c r="AV57" s="9">
        <f t="shared" si="55"/>
        <v>8.3956340658360752E-10</v>
      </c>
      <c r="AW57" s="9">
        <f t="shared" si="56"/>
        <v>3.5793658588149661E-9</v>
      </c>
      <c r="AX57" s="50">
        <f t="shared" si="57"/>
        <v>8.395634066675639E-20</v>
      </c>
      <c r="AY57">
        <f t="shared" si="12"/>
        <v>9999999999</v>
      </c>
      <c r="AZ57" s="88">
        <f t="shared" si="13"/>
        <v>38000</v>
      </c>
      <c r="BA57" s="9">
        <f t="shared" si="58"/>
        <v>2.9152171588335878E-11</v>
      </c>
      <c r="BB57" s="9">
        <f t="shared" si="59"/>
        <v>1.2408041881179606E-10</v>
      </c>
      <c r="BC57" s="50">
        <f t="shared" si="60"/>
        <v>1.1660868635334351E-10</v>
      </c>
      <c r="BD57">
        <f t="shared" si="14"/>
        <v>0.25</v>
      </c>
      <c r="BE57" s="10">
        <f t="shared" si="61"/>
        <v>38000</v>
      </c>
      <c r="BF57" s="9">
        <f t="shared" si="62"/>
        <v>1.4854340367105122E-12</v>
      </c>
      <c r="BG57" s="9">
        <f t="shared" si="63"/>
        <v>6.3329485716380221E-12</v>
      </c>
      <c r="BH57" s="50">
        <f t="shared" si="64"/>
        <v>1.4854340368590556E-22</v>
      </c>
      <c r="BI57">
        <f t="shared" si="15"/>
        <v>9999999999</v>
      </c>
      <c r="BJ57" s="88">
        <f t="shared" si="16"/>
        <v>38000</v>
      </c>
      <c r="BK57" s="9">
        <f t="shared" si="65"/>
        <v>5.1578746265003241E-14</v>
      </c>
      <c r="BL57" s="9">
        <f t="shared" si="66"/>
        <v>2.195346723608953E-13</v>
      </c>
      <c r="BM57" s="50">
        <f t="shared" si="67"/>
        <v>2.0631498506001296E-13</v>
      </c>
      <c r="BN57">
        <f t="shared" si="17"/>
        <v>0.25</v>
      </c>
      <c r="BO57" s="10">
        <f t="shared" si="68"/>
        <v>38000</v>
      </c>
      <c r="BP57" s="9">
        <f t="shared" si="69"/>
        <v>2.6281687200935626E-15</v>
      </c>
      <c r="BQ57" s="9">
        <f t="shared" si="70"/>
        <v>1.1204844399386703E-14</v>
      </c>
      <c r="BR57" s="50">
        <f t="shared" si="71"/>
        <v>2.6281687203563794E-25</v>
      </c>
      <c r="BS57">
        <f t="shared" si="18"/>
        <v>9999999999</v>
      </c>
      <c r="BT57" s="88">
        <f t="shared" si="19"/>
        <v>38000</v>
      </c>
      <c r="BU57" s="9">
        <f t="shared" si="72"/>
        <v>9.1258085232194307E-17</v>
      </c>
      <c r="BV57" s="9">
        <f t="shared" si="73"/>
        <v>3.8842004209849356E-16</v>
      </c>
      <c r="BW57" s="50">
        <f t="shared" si="74"/>
        <v>3.6503234092877723E-16</v>
      </c>
      <c r="BX57">
        <f t="shared" si="20"/>
        <v>0.25</v>
      </c>
      <c r="BY57" s="10">
        <f t="shared" si="75"/>
        <v>38000</v>
      </c>
      <c r="BZ57" s="9">
        <f t="shared" si="76"/>
        <v>4.6542429983795549E-18</v>
      </c>
      <c r="CA57" s="9">
        <f t="shared" si="77"/>
        <v>1.9806575621813626E-17</v>
      </c>
      <c r="CB57" s="50">
        <f t="shared" si="78"/>
        <v>4.6542429988449793E-28</v>
      </c>
      <c r="CC57">
        <f t="shared" si="21"/>
        <v>9999999999</v>
      </c>
      <c r="CD57" s="11">
        <v>2.4469924838620568E-19</v>
      </c>
      <c r="CE57" s="9">
        <f t="shared" si="79"/>
        <v>9.7879699354482273E-19</v>
      </c>
      <c r="CF57">
        <f t="shared" si="22"/>
        <v>0.25</v>
      </c>
      <c r="CH57">
        <f t="shared" si="31"/>
        <v>2.4469924838620559E-19</v>
      </c>
    </row>
    <row r="58" spans="2:86" ht="15.75" thickBot="1" x14ac:dyDescent="0.25">
      <c r="B58" s="83">
        <f>'[1]3 Ohm Jointless NOSHUNT'!C58</f>
        <v>0.22595737497083632</v>
      </c>
      <c r="C58" s="84">
        <f>D58*'[1]3 Ohm Jointless NOSHUNT'!I58</f>
        <v>0.22454583633968331</v>
      </c>
      <c r="D58" s="50">
        <f t="shared" si="0"/>
        <v>7.4531480672626245</v>
      </c>
      <c r="E58" s="50">
        <f t="shared" si="1"/>
        <v>7.5468519327373658</v>
      </c>
      <c r="F58" s="85">
        <f t="shared" si="23"/>
        <v>1.9411319616428821E-2</v>
      </c>
      <c r="G58" s="86">
        <f>'[1]3 Ohm Jointless NOSHUNT'!D58</f>
        <v>0.23461301737930382</v>
      </c>
      <c r="H58" s="86">
        <f t="shared" si="2"/>
        <v>0.23169999525894544</v>
      </c>
      <c r="I58" s="50">
        <f t="shared" si="24"/>
        <v>1.9411319616428821E-2</v>
      </c>
      <c r="J58" s="51">
        <f t="shared" si="32"/>
        <v>78000</v>
      </c>
      <c r="K58" s="87">
        <f t="shared" si="33"/>
        <v>0.99469097830284015</v>
      </c>
      <c r="L58" s="87">
        <f t="shared" si="25"/>
        <v>2.5721081835758264E-3</v>
      </c>
      <c r="M58" s="87">
        <f t="shared" si="26"/>
        <v>2.7369135135840946E-3</v>
      </c>
      <c r="N58" s="88">
        <f t="shared" si="27"/>
        <v>31200</v>
      </c>
      <c r="O58" s="9">
        <f t="shared" si="34"/>
        <v>1.7486055570352108</v>
      </c>
      <c r="P58" s="11">
        <f t="shared" si="28"/>
        <v>14.999999999999989</v>
      </c>
      <c r="Q58" s="10">
        <f t="shared" si="29"/>
        <v>7800</v>
      </c>
      <c r="R58" s="9">
        <f t="shared" si="3"/>
        <v>1.190144537181009E-2</v>
      </c>
      <c r="S58" s="9">
        <f t="shared" si="35"/>
        <v>6.1194023894922484E-2</v>
      </c>
      <c r="T58" s="50">
        <f t="shared" si="36"/>
        <v>1.1901445371810089</v>
      </c>
      <c r="U58">
        <f t="shared" si="4"/>
        <v>0.01</v>
      </c>
      <c r="V58" s="89">
        <f t="shared" si="30"/>
        <v>39000</v>
      </c>
      <c r="W58" s="9">
        <f t="shared" si="37"/>
        <v>4.8528299041072052E-3</v>
      </c>
      <c r="X58" s="11">
        <f t="shared" si="38"/>
        <v>2.065508103972714E-2</v>
      </c>
      <c r="Y58" s="90">
        <f t="shared" si="39"/>
        <v>1.9411319616428821E-2</v>
      </c>
      <c r="Z58">
        <f t="shared" si="5"/>
        <v>0.25</v>
      </c>
      <c r="AA58" s="10">
        <f t="shared" si="40"/>
        <v>39000</v>
      </c>
      <c r="AB58" s="9">
        <f t="shared" si="41"/>
        <v>2.2867444347244328E-4</v>
      </c>
      <c r="AC58" s="9">
        <f t="shared" si="42"/>
        <v>9.7468779024522214E-4</v>
      </c>
      <c r="AD58" s="50">
        <f t="shared" si="43"/>
        <v>2.2867444349531072E-14</v>
      </c>
      <c r="AE58">
        <f t="shared" si="6"/>
        <v>9999999999</v>
      </c>
      <c r="AF58" s="88">
        <f t="shared" si="7"/>
        <v>39000</v>
      </c>
      <c r="AG58" s="9">
        <f t="shared" si="44"/>
        <v>7.3412631500867326E-6</v>
      </c>
      <c r="AH58" s="9">
        <f t="shared" si="45"/>
        <v>3.1246589782730241E-5</v>
      </c>
      <c r="AI58" s="50">
        <f t="shared" si="46"/>
        <v>2.9365052600346931E-5</v>
      </c>
      <c r="AJ58">
        <f t="shared" si="8"/>
        <v>0.25</v>
      </c>
      <c r="AK58" s="10">
        <f t="shared" si="47"/>
        <v>39000</v>
      </c>
      <c r="AL58" s="9">
        <f t="shared" si="48"/>
        <v>3.4593408349425502E-7</v>
      </c>
      <c r="AM58" s="9">
        <f t="shared" si="49"/>
        <v>1.4744880201365991E-6</v>
      </c>
      <c r="AN58" s="50">
        <f t="shared" si="50"/>
        <v>3.4593408352884845E-17</v>
      </c>
      <c r="AO58">
        <f t="shared" si="9"/>
        <v>9999999999</v>
      </c>
      <c r="AP58" s="88">
        <f t="shared" si="10"/>
        <v>39000</v>
      </c>
      <c r="AQ58" s="9">
        <f t="shared" si="51"/>
        <v>1.1105714748668179E-8</v>
      </c>
      <c r="AR58" s="9">
        <f t="shared" si="52"/>
        <v>4.7269210475250697E-8</v>
      </c>
      <c r="AS58" s="50">
        <f t="shared" si="53"/>
        <v>4.4422858994672717E-8</v>
      </c>
      <c r="AT58">
        <f t="shared" si="11"/>
        <v>0.25</v>
      </c>
      <c r="AU58" s="10">
        <f t="shared" si="54"/>
        <v>39000</v>
      </c>
      <c r="AV58" s="9">
        <f t="shared" si="55"/>
        <v>5.2332210065018139E-10</v>
      </c>
      <c r="AW58" s="9">
        <f t="shared" si="56"/>
        <v>2.2305757220774884E-9</v>
      </c>
      <c r="AX58" s="50">
        <f t="shared" si="57"/>
        <v>5.2332210070251361E-20</v>
      </c>
      <c r="AY58">
        <f t="shared" si="12"/>
        <v>9999999999</v>
      </c>
      <c r="AZ58" s="88">
        <f t="shared" si="13"/>
        <v>39000</v>
      </c>
      <c r="BA58" s="9">
        <f t="shared" si="58"/>
        <v>1.6800501161346976E-11</v>
      </c>
      <c r="BB58" s="9">
        <f t="shared" si="59"/>
        <v>7.1507907726572891E-11</v>
      </c>
      <c r="BC58" s="50">
        <f t="shared" si="60"/>
        <v>6.7202004645387903E-11</v>
      </c>
      <c r="BD58">
        <f t="shared" si="14"/>
        <v>0.25</v>
      </c>
      <c r="BE58" s="10">
        <f t="shared" si="61"/>
        <v>39000</v>
      </c>
      <c r="BF58" s="9">
        <f t="shared" si="62"/>
        <v>7.9167111335957115E-13</v>
      </c>
      <c r="BG58" s="9">
        <f t="shared" si="63"/>
        <v>3.3743699399202657E-12</v>
      </c>
      <c r="BH58" s="50">
        <f t="shared" si="64"/>
        <v>7.9167111343873829E-23</v>
      </c>
      <c r="BI58">
        <f t="shared" si="15"/>
        <v>9999999999</v>
      </c>
      <c r="BJ58" s="88">
        <f t="shared" si="16"/>
        <v>39000</v>
      </c>
      <c r="BK58" s="9">
        <f t="shared" si="65"/>
        <v>2.5415459127205832E-14</v>
      </c>
      <c r="BL58" s="9">
        <f t="shared" si="66"/>
        <v>1.0817571979719352E-13</v>
      </c>
      <c r="BM58" s="50">
        <f t="shared" si="67"/>
        <v>1.0166183650882333E-13</v>
      </c>
      <c r="BN58">
        <f t="shared" si="17"/>
        <v>0.25</v>
      </c>
      <c r="BO58" s="10">
        <f t="shared" si="68"/>
        <v>39000</v>
      </c>
      <c r="BP58" s="9">
        <f t="shared" si="69"/>
        <v>1.1976240867104127E-15</v>
      </c>
      <c r="BQ58" s="9">
        <f t="shared" si="70"/>
        <v>5.1046787420922092E-15</v>
      </c>
      <c r="BR58" s="50">
        <f t="shared" si="71"/>
        <v>1.1976240868301752E-25</v>
      </c>
      <c r="BS58">
        <f t="shared" si="18"/>
        <v>9999999999</v>
      </c>
      <c r="BT58" s="88">
        <f t="shared" si="19"/>
        <v>39000</v>
      </c>
      <c r="BU58" s="9">
        <f t="shared" si="72"/>
        <v>3.8448039050030737E-17</v>
      </c>
      <c r="BV58" s="9">
        <f t="shared" si="73"/>
        <v>1.6364567144769924E-16</v>
      </c>
      <c r="BW58" s="50">
        <f t="shared" si="74"/>
        <v>1.5379215620012295E-16</v>
      </c>
      <c r="BX58">
        <f t="shared" si="20"/>
        <v>0.25</v>
      </c>
      <c r="BY58" s="10">
        <f t="shared" si="75"/>
        <v>39000</v>
      </c>
      <c r="BZ58" s="9">
        <f t="shared" si="76"/>
        <v>1.8131544705466151E-18</v>
      </c>
      <c r="CA58" s="9">
        <f t="shared" si="77"/>
        <v>7.7162326475808833E-18</v>
      </c>
      <c r="CB58" s="50">
        <f t="shared" si="78"/>
        <v>1.8131544707279305E-28</v>
      </c>
      <c r="CC58">
        <f t="shared" si="21"/>
        <v>9999999999</v>
      </c>
      <c r="CD58" s="11">
        <v>8.814779148769407E-20</v>
      </c>
      <c r="CE58" s="9">
        <f t="shared" si="79"/>
        <v>3.5259116595077628E-19</v>
      </c>
      <c r="CF58">
        <f t="shared" si="22"/>
        <v>0.25</v>
      </c>
      <c r="CH58">
        <f t="shared" si="31"/>
        <v>8.814779148769413E-20</v>
      </c>
    </row>
    <row r="59" spans="2:86" ht="15.75" thickBot="1" x14ac:dyDescent="0.25">
      <c r="B59" s="83">
        <f>'[1]3 Ohm Jointless NOSHUNT'!C59</f>
        <v>0.20895816303460957</v>
      </c>
      <c r="C59" s="84">
        <f>D59*'[1]3 Ohm Jointless NOSHUNT'!I59</f>
        <v>0.20780254019680691</v>
      </c>
      <c r="D59" s="50">
        <f t="shared" si="0"/>
        <v>7.4585219779995677</v>
      </c>
      <c r="E59" s="50">
        <f t="shared" si="1"/>
        <v>7.5414780220004403</v>
      </c>
      <c r="F59" s="85">
        <f t="shared" si="23"/>
        <v>1.7898463306241494E-2</v>
      </c>
      <c r="G59" s="86">
        <f>'[1]3 Ohm Jointless NOSHUNT'!D59</f>
        <v>0.23466138054918251</v>
      </c>
      <c r="H59" s="86">
        <f t="shared" si="2"/>
        <v>0.23208011202948989</v>
      </c>
      <c r="I59" s="50">
        <f t="shared" si="24"/>
        <v>1.7898463306241494E-2</v>
      </c>
      <c r="J59" s="51">
        <f t="shared" si="32"/>
        <v>80000</v>
      </c>
      <c r="K59" s="87">
        <f t="shared" si="33"/>
        <v>0.99510126039763569</v>
      </c>
      <c r="L59" s="87">
        <f t="shared" si="25"/>
        <v>2.3733362683053707E-3</v>
      </c>
      <c r="M59" s="87">
        <f t="shared" si="26"/>
        <v>2.5254033340588798E-3</v>
      </c>
      <c r="N59" s="88">
        <f t="shared" si="27"/>
        <v>32000</v>
      </c>
      <c r="O59" s="9">
        <f t="shared" si="34"/>
        <v>1.750227064213798</v>
      </c>
      <c r="P59" s="11">
        <f t="shared" si="28"/>
        <v>15.000000000000007</v>
      </c>
      <c r="Q59" s="10">
        <f t="shared" si="29"/>
        <v>8000</v>
      </c>
      <c r="R59" s="9">
        <f t="shared" si="3"/>
        <v>1.1182879907304908E-2</v>
      </c>
      <c r="S59" s="9">
        <f t="shared" si="35"/>
        <v>5.7163281270088899E-2</v>
      </c>
      <c r="T59" s="50">
        <f t="shared" si="36"/>
        <v>1.1182879907304908</v>
      </c>
      <c r="U59">
        <f t="shared" si="4"/>
        <v>0.01</v>
      </c>
      <c r="V59" s="89">
        <f t="shared" si="30"/>
        <v>40000</v>
      </c>
      <c r="W59" s="9">
        <f t="shared" si="37"/>
        <v>4.4746158265603735E-3</v>
      </c>
      <c r="X59" s="11">
        <f t="shared" si="38"/>
        <v>1.9045273740491676E-2</v>
      </c>
      <c r="Y59" s="90">
        <f t="shared" si="39"/>
        <v>1.7898463306241494E-2</v>
      </c>
      <c r="Z59">
        <f t="shared" si="5"/>
        <v>0.25</v>
      </c>
      <c r="AA59" s="10">
        <f t="shared" si="40"/>
        <v>40000</v>
      </c>
      <c r="AB59" s="9">
        <f t="shared" si="41"/>
        <v>1.9498934740379189E-4</v>
      </c>
      <c r="AC59" s="9">
        <f t="shared" si="42"/>
        <v>8.3093923229830315E-4</v>
      </c>
      <c r="AD59" s="50">
        <f t="shared" si="43"/>
        <v>1.9498934742329082E-14</v>
      </c>
      <c r="AE59">
        <f t="shared" si="6"/>
        <v>9999999999</v>
      </c>
      <c r="AF59" s="88">
        <f t="shared" si="7"/>
        <v>40000</v>
      </c>
      <c r="AG59" s="9">
        <f t="shared" si="44"/>
        <v>5.7877178525513266E-6</v>
      </c>
      <c r="AH59" s="9">
        <f t="shared" si="45"/>
        <v>2.4634220032986197E-5</v>
      </c>
      <c r="AI59" s="50">
        <f t="shared" si="46"/>
        <v>2.3150871410205306E-5</v>
      </c>
      <c r="AJ59">
        <f t="shared" si="8"/>
        <v>0.25</v>
      </c>
      <c r="AK59" s="10">
        <f t="shared" si="47"/>
        <v>40000</v>
      </c>
      <c r="AL59" s="9">
        <f t="shared" si="48"/>
        <v>2.5221010490497631E-7</v>
      </c>
      <c r="AM59" s="9">
        <f t="shared" si="49"/>
        <v>1.0747831804043467E-6</v>
      </c>
      <c r="AN59" s="50">
        <f t="shared" si="50"/>
        <v>2.5221010493019734E-17</v>
      </c>
      <c r="AO59">
        <f t="shared" si="9"/>
        <v>9999999999</v>
      </c>
      <c r="AP59" s="88">
        <f t="shared" si="10"/>
        <v>40000</v>
      </c>
      <c r="AQ59" s="9">
        <f t="shared" si="51"/>
        <v>7.4861573013500304E-9</v>
      </c>
      <c r="AR59" s="9">
        <f t="shared" si="52"/>
        <v>3.1863275104488585E-8</v>
      </c>
      <c r="AS59" s="50">
        <f t="shared" si="53"/>
        <v>2.9944629205400122E-8</v>
      </c>
      <c r="AT59">
        <f t="shared" si="11"/>
        <v>0.25</v>
      </c>
      <c r="AU59" s="10">
        <f t="shared" si="54"/>
        <v>40000</v>
      </c>
      <c r="AV59" s="9">
        <f t="shared" si="55"/>
        <v>3.262226263286738E-10</v>
      </c>
      <c r="AW59" s="9">
        <f t="shared" si="56"/>
        <v>1.3901845525875788E-9</v>
      </c>
      <c r="AX59" s="50">
        <f t="shared" si="57"/>
        <v>3.2622262636129607E-20</v>
      </c>
      <c r="AY59">
        <f t="shared" si="12"/>
        <v>9999999999</v>
      </c>
      <c r="AZ59" s="88">
        <f t="shared" si="13"/>
        <v>40000</v>
      </c>
      <c r="BA59" s="9">
        <f t="shared" si="58"/>
        <v>9.6830136797100161E-12</v>
      </c>
      <c r="BB59" s="9">
        <f t="shared" si="59"/>
        <v>4.1213738410424096E-11</v>
      </c>
      <c r="BC59" s="50">
        <f t="shared" si="60"/>
        <v>3.8732054718840065E-11</v>
      </c>
      <c r="BD59">
        <f t="shared" si="14"/>
        <v>0.25</v>
      </c>
      <c r="BE59" s="10">
        <f t="shared" si="61"/>
        <v>40000</v>
      </c>
      <c r="BF59" s="9">
        <f t="shared" si="62"/>
        <v>4.2195455241126595E-13</v>
      </c>
      <c r="BG59" s="9">
        <f t="shared" si="63"/>
        <v>1.7981422909186665E-12</v>
      </c>
      <c r="BH59" s="50">
        <f t="shared" si="64"/>
        <v>4.2195455245346144E-23</v>
      </c>
      <c r="BI59">
        <f t="shared" si="15"/>
        <v>9999999999</v>
      </c>
      <c r="BJ59" s="88">
        <f t="shared" si="16"/>
        <v>40000</v>
      </c>
      <c r="BK59" s="9">
        <f t="shared" si="65"/>
        <v>1.2524550333009709E-14</v>
      </c>
      <c r="BL59" s="9">
        <f t="shared" si="66"/>
        <v>5.33081495291372E-14</v>
      </c>
      <c r="BM59" s="50">
        <f t="shared" si="67"/>
        <v>5.0098201332038836E-14</v>
      </c>
      <c r="BN59">
        <f t="shared" si="17"/>
        <v>0.25</v>
      </c>
      <c r="BO59" s="10">
        <f t="shared" si="68"/>
        <v>40000</v>
      </c>
      <c r="BP59" s="9">
        <f t="shared" si="69"/>
        <v>5.4577956931727988E-16</v>
      </c>
      <c r="BQ59" s="9">
        <f t="shared" si="70"/>
        <v>2.3258175964946382E-15</v>
      </c>
      <c r="BR59" s="50">
        <f t="shared" si="71"/>
        <v>5.4577956937185787E-26</v>
      </c>
      <c r="BS59">
        <f t="shared" si="18"/>
        <v>9999999999</v>
      </c>
      <c r="BT59" s="88">
        <f t="shared" si="19"/>
        <v>40000</v>
      </c>
      <c r="BU59" s="9">
        <f t="shared" si="72"/>
        <v>1.6199966407657282E-17</v>
      </c>
      <c r="BV59" s="9">
        <f t="shared" si="73"/>
        <v>6.8951620539623675E-17</v>
      </c>
      <c r="BW59" s="50">
        <f t="shared" si="74"/>
        <v>6.4799865630629126E-17</v>
      </c>
      <c r="BX59">
        <f t="shared" si="20"/>
        <v>0.25</v>
      </c>
      <c r="BY59" s="10">
        <f t="shared" si="75"/>
        <v>40000</v>
      </c>
      <c r="BZ59" s="9">
        <f t="shared" si="76"/>
        <v>7.0641248041822816E-19</v>
      </c>
      <c r="CA59" s="9">
        <f t="shared" si="77"/>
        <v>3.0063363201769552E-18</v>
      </c>
      <c r="CB59" s="50">
        <f t="shared" si="78"/>
        <v>7.0641248048886943E-29</v>
      </c>
      <c r="CC59">
        <f t="shared" si="21"/>
        <v>9999999999</v>
      </c>
      <c r="CD59" s="11">
        <v>3.1756110645817854E-20</v>
      </c>
      <c r="CE59" s="9">
        <f t="shared" si="79"/>
        <v>1.2702444258327141E-19</v>
      </c>
      <c r="CF59">
        <f t="shared" si="22"/>
        <v>0.25</v>
      </c>
      <c r="CH59">
        <f t="shared" si="31"/>
        <v>3.1756110645817842E-20</v>
      </c>
    </row>
    <row r="60" spans="2:86" ht="15.75" thickBot="1" x14ac:dyDescent="0.25">
      <c r="B60" s="83">
        <f>'[1]3 Ohm Jointless NOSHUNT'!C60</f>
        <v>0.19323493601576669</v>
      </c>
      <c r="C60" s="84">
        <f>D60*'[1]3 Ohm Jointless NOSHUNT'!I60</f>
        <v>0.19228895687978995</v>
      </c>
      <c r="D60" s="50">
        <f t="shared" si="0"/>
        <v>7.4632838467716516</v>
      </c>
      <c r="E60" s="50">
        <f t="shared" si="1"/>
        <v>7.5367161532283493</v>
      </c>
      <c r="F60" s="85">
        <f t="shared" si="23"/>
        <v>1.6504896256684096E-2</v>
      </c>
      <c r="G60" s="86">
        <f>'[1]3 Ohm Jointless NOSHUNT'!D60</f>
        <v>0.23470273982982137</v>
      </c>
      <c r="H60" s="86">
        <f t="shared" si="2"/>
        <v>0.23241596623147806</v>
      </c>
      <c r="I60" s="50">
        <f t="shared" si="24"/>
        <v>1.6504896256684096E-2</v>
      </c>
      <c r="J60" s="51">
        <f t="shared" si="32"/>
        <v>82000</v>
      </c>
      <c r="K60" s="87">
        <f t="shared" si="33"/>
        <v>0.9954798215633206</v>
      </c>
      <c r="L60" s="87">
        <f t="shared" si="25"/>
        <v>2.1899320501295818E-3</v>
      </c>
      <c r="M60" s="87">
        <f t="shared" si="26"/>
        <v>2.3302463865497777E-3</v>
      </c>
      <c r="N60" s="88">
        <f t="shared" si="27"/>
        <v>32800</v>
      </c>
      <c r="O60" s="9">
        <f t="shared" si="34"/>
        <v>1.7516531669649553</v>
      </c>
      <c r="P60" s="11">
        <f t="shared" si="28"/>
        <v>15</v>
      </c>
      <c r="Q60" s="10">
        <f t="shared" si="29"/>
        <v>8200</v>
      </c>
      <c r="R60" s="9">
        <f t="shared" si="3"/>
        <v>1.0507438860602125E-2</v>
      </c>
      <c r="S60" s="9">
        <f t="shared" si="35"/>
        <v>5.340653161820174E-2</v>
      </c>
      <c r="T60" s="50">
        <f t="shared" si="36"/>
        <v>1.0507438860602125</v>
      </c>
      <c r="U60">
        <f t="shared" si="4"/>
        <v>0.01</v>
      </c>
      <c r="V60" s="89">
        <f t="shared" si="30"/>
        <v>41000</v>
      </c>
      <c r="W60" s="9">
        <f t="shared" si="37"/>
        <v>4.1262240641710239E-3</v>
      </c>
      <c r="X60" s="11">
        <f t="shared" si="38"/>
        <v>1.7562405582511702E-2</v>
      </c>
      <c r="Y60" s="90">
        <f t="shared" si="39"/>
        <v>1.6504896256684096E-2</v>
      </c>
      <c r="Z60">
        <f t="shared" si="5"/>
        <v>0.25</v>
      </c>
      <c r="AA60" s="10">
        <f t="shared" si="40"/>
        <v>41000</v>
      </c>
      <c r="AB60" s="9">
        <f t="shared" si="41"/>
        <v>1.6627772016916017E-4</v>
      </c>
      <c r="AC60" s="9">
        <f t="shared" si="42"/>
        <v>7.084609250389306E-4</v>
      </c>
      <c r="AD60" s="50">
        <f t="shared" si="43"/>
        <v>1.6627772018578793E-14</v>
      </c>
      <c r="AE60">
        <f t="shared" si="6"/>
        <v>9999999999</v>
      </c>
      <c r="AF60" s="88">
        <f t="shared" si="7"/>
        <v>41000</v>
      </c>
      <c r="AG60" s="9">
        <f t="shared" si="44"/>
        <v>4.5633133840406384E-6</v>
      </c>
      <c r="AH60" s="9">
        <f t="shared" si="45"/>
        <v>1.9422784416029217E-5</v>
      </c>
      <c r="AI60" s="50">
        <f t="shared" si="46"/>
        <v>1.8253253536162553E-5</v>
      </c>
      <c r="AJ60">
        <f t="shared" si="8"/>
        <v>0.25</v>
      </c>
      <c r="AK60" s="10">
        <f t="shared" si="47"/>
        <v>41000</v>
      </c>
      <c r="AL60" s="9">
        <f t="shared" si="48"/>
        <v>1.8389145478170592E-7</v>
      </c>
      <c r="AM60" s="9">
        <f t="shared" si="49"/>
        <v>7.8350791692876074E-7</v>
      </c>
      <c r="AN60" s="50">
        <f t="shared" si="50"/>
        <v>1.8389145480009505E-17</v>
      </c>
      <c r="AO60">
        <f t="shared" si="9"/>
        <v>9999999999</v>
      </c>
      <c r="AP60" s="88">
        <f t="shared" si="10"/>
        <v>41000</v>
      </c>
      <c r="AQ60" s="9">
        <f t="shared" si="51"/>
        <v>5.0467034065800359E-9</v>
      </c>
      <c r="AR60" s="9">
        <f t="shared" si="52"/>
        <v>2.1480232460136327E-8</v>
      </c>
      <c r="AS60" s="50">
        <f t="shared" si="53"/>
        <v>2.0186813626320143E-8</v>
      </c>
      <c r="AT60">
        <f t="shared" si="11"/>
        <v>0.25</v>
      </c>
      <c r="AU60" s="10">
        <f t="shared" si="54"/>
        <v>41000</v>
      </c>
      <c r="AV60" s="9">
        <f t="shared" si="55"/>
        <v>2.033710054920763E-10</v>
      </c>
      <c r="AW60" s="9">
        <f t="shared" si="56"/>
        <v>8.6650460765540775E-10</v>
      </c>
      <c r="AX60" s="50">
        <f t="shared" si="57"/>
        <v>2.0337100551241341E-20</v>
      </c>
      <c r="AY60">
        <f t="shared" si="12"/>
        <v>9999999999</v>
      </c>
      <c r="AZ60" s="88">
        <f t="shared" si="13"/>
        <v>41000</v>
      </c>
      <c r="BA60" s="9">
        <f t="shared" si="58"/>
        <v>5.5812987473226152E-12</v>
      </c>
      <c r="BB60" s="9">
        <f t="shared" si="59"/>
        <v>2.3755625180121466E-11</v>
      </c>
      <c r="BC60" s="50">
        <f t="shared" si="60"/>
        <v>2.2325194989290461E-11</v>
      </c>
      <c r="BD60">
        <f t="shared" si="14"/>
        <v>0.25</v>
      </c>
      <c r="BE60" s="10">
        <f t="shared" si="61"/>
        <v>41000</v>
      </c>
      <c r="BF60" s="9">
        <f t="shared" si="62"/>
        <v>2.2491401747816699E-13</v>
      </c>
      <c r="BG60" s="9">
        <f t="shared" si="63"/>
        <v>9.5829310574320559E-13</v>
      </c>
      <c r="BH60" s="50">
        <f t="shared" si="64"/>
        <v>2.2491401750065838E-23</v>
      </c>
      <c r="BI60">
        <f t="shared" si="15"/>
        <v>9999999999</v>
      </c>
      <c r="BJ60" s="88">
        <f t="shared" si="16"/>
        <v>41000</v>
      </c>
      <c r="BK60" s="9">
        <f t="shared" si="65"/>
        <v>6.172523565833806E-15</v>
      </c>
      <c r="BL60" s="9">
        <f t="shared" si="66"/>
        <v>2.6272049371201037E-14</v>
      </c>
      <c r="BM60" s="50">
        <f t="shared" si="67"/>
        <v>2.4690094263335224E-14</v>
      </c>
      <c r="BN60">
        <f t="shared" si="17"/>
        <v>0.25</v>
      </c>
      <c r="BO60" s="10">
        <f t="shared" si="68"/>
        <v>41000</v>
      </c>
      <c r="BP60" s="9">
        <f t="shared" si="69"/>
        <v>2.4873907256860481E-16</v>
      </c>
      <c r="BQ60" s="9">
        <f t="shared" si="70"/>
        <v>1.0598047232078868E-15</v>
      </c>
      <c r="BR60" s="50">
        <f t="shared" si="71"/>
        <v>2.4873907259347873E-26</v>
      </c>
      <c r="BS60">
        <f t="shared" si="18"/>
        <v>9999999999</v>
      </c>
      <c r="BT60" s="88">
        <f t="shared" si="19"/>
        <v>41000</v>
      </c>
      <c r="BU60" s="9">
        <f t="shared" si="72"/>
        <v>6.8263809049756914E-18</v>
      </c>
      <c r="BV60" s="9">
        <f t="shared" si="73"/>
        <v>2.9055001867400322E-17</v>
      </c>
      <c r="BW60" s="50">
        <f t="shared" si="74"/>
        <v>2.7305523619902765E-17</v>
      </c>
      <c r="BX60">
        <f t="shared" si="20"/>
        <v>0.25</v>
      </c>
      <c r="BY60" s="10">
        <f t="shared" si="75"/>
        <v>41000</v>
      </c>
      <c r="BZ60" s="9">
        <f t="shared" si="76"/>
        <v>2.7524474198486077E-19</v>
      </c>
      <c r="CA60" s="9">
        <f t="shared" si="77"/>
        <v>1.1714011968975017E-18</v>
      </c>
      <c r="CB60" s="50">
        <f t="shared" si="78"/>
        <v>2.7524474201238523E-29</v>
      </c>
      <c r="CC60">
        <f t="shared" si="21"/>
        <v>9999999999</v>
      </c>
      <c r="CD60" s="11">
        <v>1.1441412847622694E-20</v>
      </c>
      <c r="CE60" s="9">
        <f t="shared" si="79"/>
        <v>4.5765651390490774E-20</v>
      </c>
      <c r="CF60">
        <f t="shared" si="22"/>
        <v>0.25</v>
      </c>
      <c r="CH60">
        <f t="shared" si="31"/>
        <v>1.1441412847622694E-20</v>
      </c>
    </row>
    <row r="61" spans="2:86" ht="15.75" thickBot="1" x14ac:dyDescent="0.25">
      <c r="B61" s="83">
        <f>'[1]3 Ohm Jointless NOSHUNT'!C61</f>
        <v>0.1786925253422153</v>
      </c>
      <c r="C61" s="84">
        <f>D61*'[1]3 Ohm Jointless NOSHUNT'!I61</f>
        <v>0.1779182562346362</v>
      </c>
      <c r="D61" s="50">
        <f t="shared" si="0"/>
        <v>7.4675027352390764</v>
      </c>
      <c r="E61" s="50">
        <f t="shared" si="1"/>
        <v>7.5324972647609281</v>
      </c>
      <c r="F61" s="85">
        <f t="shared" si="23"/>
        <v>1.5221084082838038E-2</v>
      </c>
      <c r="G61" s="86">
        <f>'[1]3 Ohm Jointless NOSHUNT'!D61</f>
        <v>0.23473810855096641</v>
      </c>
      <c r="H61" s="86">
        <f t="shared" si="2"/>
        <v>0.23271265903670049</v>
      </c>
      <c r="I61" s="50">
        <f t="shared" si="24"/>
        <v>1.5221084082838038E-2</v>
      </c>
      <c r="J61" s="51">
        <f t="shared" si="32"/>
        <v>84000</v>
      </c>
      <c r="K61" s="87">
        <f t="shared" si="33"/>
        <v>0.99582908403123405</v>
      </c>
      <c r="L61" s="87">
        <f t="shared" si="25"/>
        <v>2.0207221520074639E-3</v>
      </c>
      <c r="M61" s="87">
        <f t="shared" si="26"/>
        <v>2.1501938167585084E-3</v>
      </c>
      <c r="N61" s="88">
        <f t="shared" si="27"/>
        <v>33600</v>
      </c>
      <c r="O61" s="9">
        <f t="shared" si="34"/>
        <v>1.7529074676691889</v>
      </c>
      <c r="P61" s="11">
        <f t="shared" si="28"/>
        <v>15.000000000000004</v>
      </c>
      <c r="Q61" s="10">
        <f t="shared" si="29"/>
        <v>8400</v>
      </c>
      <c r="R61" s="9">
        <f t="shared" si="3"/>
        <v>9.8725748167229985E-3</v>
      </c>
      <c r="S61" s="9">
        <f t="shared" si="35"/>
        <v>4.9904440995517739E-2</v>
      </c>
      <c r="T61" s="50">
        <f t="shared" si="36"/>
        <v>0.98725748167229987</v>
      </c>
      <c r="U61">
        <f t="shared" si="4"/>
        <v>0.01</v>
      </c>
      <c r="V61" s="89">
        <f t="shared" si="30"/>
        <v>42000</v>
      </c>
      <c r="W61" s="9">
        <f t="shared" si="37"/>
        <v>3.8052710207095095E-3</v>
      </c>
      <c r="X61" s="11">
        <f t="shared" si="38"/>
        <v>1.6196329043439324E-2</v>
      </c>
      <c r="Y61" s="90">
        <f t="shared" si="39"/>
        <v>1.5221084082838038E-2</v>
      </c>
      <c r="Z61">
        <f t="shared" si="5"/>
        <v>0.25</v>
      </c>
      <c r="AA61" s="10">
        <f t="shared" si="40"/>
        <v>42000</v>
      </c>
      <c r="AB61" s="9">
        <f t="shared" si="41"/>
        <v>1.4180366382170572E-4</v>
      </c>
      <c r="AC61" s="9">
        <f t="shared" si="42"/>
        <v>6.0409306651116679E-4</v>
      </c>
      <c r="AD61" s="50">
        <f t="shared" si="43"/>
        <v>1.4180366383588608E-14</v>
      </c>
      <c r="AE61">
        <f t="shared" si="6"/>
        <v>9999999999</v>
      </c>
      <c r="AF61" s="88">
        <f t="shared" si="7"/>
        <v>42000</v>
      </c>
      <c r="AG61" s="9">
        <f t="shared" si="44"/>
        <v>3.5982305199300803E-6</v>
      </c>
      <c r="AH61" s="9">
        <f t="shared" si="45"/>
        <v>1.5315105062889088E-5</v>
      </c>
      <c r="AI61" s="50">
        <f t="shared" si="46"/>
        <v>1.4392922079720321E-5</v>
      </c>
      <c r="AJ61">
        <f t="shared" si="8"/>
        <v>0.25</v>
      </c>
      <c r="AK61" s="10">
        <f t="shared" si="47"/>
        <v>42000</v>
      </c>
      <c r="AL61" s="9">
        <f t="shared" si="48"/>
        <v>1.3408828654365585E-7</v>
      </c>
      <c r="AM61" s="9">
        <f t="shared" si="49"/>
        <v>5.7122504467325496E-7</v>
      </c>
      <c r="AN61" s="50">
        <f t="shared" si="50"/>
        <v>1.3408828655706468E-17</v>
      </c>
      <c r="AO61">
        <f t="shared" si="9"/>
        <v>9999999999</v>
      </c>
      <c r="AP61" s="88">
        <f t="shared" si="10"/>
        <v>42000</v>
      </c>
      <c r="AQ61" s="9">
        <f t="shared" si="51"/>
        <v>3.4024548590870723E-9</v>
      </c>
      <c r="AR61" s="9">
        <f t="shared" si="52"/>
        <v>1.4481827484379339E-8</v>
      </c>
      <c r="AS61" s="50">
        <f t="shared" si="53"/>
        <v>1.3609819436348289E-8</v>
      </c>
      <c r="AT61">
        <f t="shared" si="11"/>
        <v>0.25</v>
      </c>
      <c r="AU61" s="10">
        <f t="shared" si="54"/>
        <v>42000</v>
      </c>
      <c r="AV61" s="9">
        <f t="shared" si="55"/>
        <v>1.2679269423405003E-10</v>
      </c>
      <c r="AW61" s="9">
        <f t="shared" si="56"/>
        <v>5.4014533480153832E-10</v>
      </c>
      <c r="AX61" s="50">
        <f t="shared" si="57"/>
        <v>1.267926942467293E-20</v>
      </c>
      <c r="AY61">
        <f t="shared" si="12"/>
        <v>9999999999</v>
      </c>
      <c r="AZ61" s="88">
        <f t="shared" si="13"/>
        <v>42000</v>
      </c>
      <c r="BA61" s="9">
        <f t="shared" si="58"/>
        <v>3.2173311309554971E-12</v>
      </c>
      <c r="BB61" s="9">
        <f t="shared" si="59"/>
        <v>1.3693887598297809E-11</v>
      </c>
      <c r="BC61" s="50">
        <f t="shared" si="60"/>
        <v>1.2869324523821988E-11</v>
      </c>
      <c r="BD61">
        <f t="shared" si="14"/>
        <v>0.25</v>
      </c>
      <c r="BE61" s="10">
        <f t="shared" si="61"/>
        <v>42000</v>
      </c>
      <c r="BF61" s="9">
        <f t="shared" si="62"/>
        <v>1.1989404686661603E-13</v>
      </c>
      <c r="BG61" s="9">
        <f t="shared" si="63"/>
        <v>5.1075663686061424E-13</v>
      </c>
      <c r="BH61" s="50">
        <f t="shared" si="64"/>
        <v>1.1989404687860543E-23</v>
      </c>
      <c r="BI61">
        <f t="shared" si="15"/>
        <v>9999999999</v>
      </c>
      <c r="BJ61" s="88">
        <f t="shared" si="16"/>
        <v>42000</v>
      </c>
      <c r="BK61" s="9">
        <f t="shared" si="65"/>
        <v>3.0422797759018686E-15</v>
      </c>
      <c r="BL61" s="9">
        <f t="shared" si="66"/>
        <v>1.2948818631967114E-14</v>
      </c>
      <c r="BM61" s="50">
        <f t="shared" si="67"/>
        <v>1.2169119103607475E-14</v>
      </c>
      <c r="BN61">
        <f t="shared" si="17"/>
        <v>0.25</v>
      </c>
      <c r="BO61" s="10">
        <f t="shared" si="68"/>
        <v>42000</v>
      </c>
      <c r="BP61" s="9">
        <f t="shared" si="69"/>
        <v>1.133707471645434E-16</v>
      </c>
      <c r="BQ61" s="9">
        <f t="shared" si="70"/>
        <v>4.8296694458966256E-16</v>
      </c>
      <c r="BR61" s="50">
        <f t="shared" si="71"/>
        <v>1.1337074717588048E-26</v>
      </c>
      <c r="BS61">
        <f t="shared" si="18"/>
        <v>9999999999</v>
      </c>
      <c r="BT61" s="88">
        <f t="shared" si="19"/>
        <v>42000</v>
      </c>
      <c r="BU61" s="9">
        <f t="shared" si="72"/>
        <v>2.8767540935097206E-18</v>
      </c>
      <c r="BV61" s="9">
        <f t="shared" si="73"/>
        <v>1.2244277078928234E-17</v>
      </c>
      <c r="BW61" s="50">
        <f t="shared" si="74"/>
        <v>1.1507016374038882E-17</v>
      </c>
      <c r="BX61">
        <f t="shared" si="20"/>
        <v>0.25</v>
      </c>
      <c r="BY61" s="10">
        <f t="shared" si="75"/>
        <v>42000</v>
      </c>
      <c r="BZ61" s="9">
        <f t="shared" si="76"/>
        <v>1.0725463088039144E-19</v>
      </c>
      <c r="CA61" s="9">
        <f t="shared" si="77"/>
        <v>4.5646663534931597E-19</v>
      </c>
      <c r="CB61" s="50">
        <f t="shared" si="78"/>
        <v>1.0725463089111691E-29</v>
      </c>
      <c r="CC61">
        <f t="shared" si="21"/>
        <v>9999999999</v>
      </c>
      <c r="CD61" s="11">
        <v>4.1225679419210103E-21</v>
      </c>
      <c r="CE61" s="9">
        <f t="shared" si="79"/>
        <v>1.6490271767684041E-20</v>
      </c>
      <c r="CF61">
        <f t="shared" si="22"/>
        <v>0.25</v>
      </c>
      <c r="CH61">
        <f t="shared" si="31"/>
        <v>4.1225679419210096E-21</v>
      </c>
    </row>
    <row r="62" spans="2:86" ht="15.75" thickBot="1" x14ac:dyDescent="0.25">
      <c r="B62" s="83">
        <f>'[1]3 Ohm Jointless NOSHUNT'!C62</f>
        <v>0.16524273233521264</v>
      </c>
      <c r="C62" s="84">
        <f>D62*'[1]3 Ohm Jointless NOSHUNT'!I62</f>
        <v>0.16460908171943081</v>
      </c>
      <c r="D62" s="50">
        <f t="shared" si="0"/>
        <v>7.471240008252078</v>
      </c>
      <c r="E62" s="50">
        <f t="shared" si="1"/>
        <v>7.5287599917479202</v>
      </c>
      <c r="F62" s="85">
        <f t="shared" si="23"/>
        <v>1.4038263902080444E-2</v>
      </c>
      <c r="G62" s="86">
        <f>'[1]3 Ohm Jointless NOSHUNT'!D62</f>
        <v>0.23476835369041477</v>
      </c>
      <c r="H62" s="86">
        <f t="shared" si="2"/>
        <v>0.23297471544926751</v>
      </c>
      <c r="I62" s="50">
        <f t="shared" si="24"/>
        <v>1.4038263902080444E-2</v>
      </c>
      <c r="J62" s="51">
        <f t="shared" si="32"/>
        <v>86000</v>
      </c>
      <c r="K62" s="87">
        <f t="shared" si="33"/>
        <v>0.9961512942096542</v>
      </c>
      <c r="L62" s="87">
        <f t="shared" si="25"/>
        <v>1.8646183325630545E-3</v>
      </c>
      <c r="M62" s="87">
        <f t="shared" si="26"/>
        <v>1.9840874577827586E-3</v>
      </c>
      <c r="N62" s="88">
        <f t="shared" si="27"/>
        <v>34400</v>
      </c>
      <c r="O62" s="9">
        <f t="shared" si="34"/>
        <v>1.7540107167633012</v>
      </c>
      <c r="P62" s="11">
        <f t="shared" si="28"/>
        <v>14.999999999999998</v>
      </c>
      <c r="Q62" s="10">
        <f t="shared" si="29"/>
        <v>8600</v>
      </c>
      <c r="R62" s="9">
        <f t="shared" si="3"/>
        <v>9.2758838682973424E-3</v>
      </c>
      <c r="S62" s="9">
        <f t="shared" si="35"/>
        <v>4.6639090825167699E-2</v>
      </c>
      <c r="T62" s="50">
        <f t="shared" si="36"/>
        <v>0.92758838682973421</v>
      </c>
      <c r="U62">
        <f t="shared" si="4"/>
        <v>0.01</v>
      </c>
      <c r="V62" s="89">
        <f t="shared" si="30"/>
        <v>43000</v>
      </c>
      <c r="W62" s="9">
        <f t="shared" si="37"/>
        <v>3.509565975520111E-3</v>
      </c>
      <c r="X62" s="11">
        <f t="shared" si="38"/>
        <v>1.4937718272283674E-2</v>
      </c>
      <c r="Y62" s="90">
        <f t="shared" si="39"/>
        <v>1.4038263902080444E-2</v>
      </c>
      <c r="Z62">
        <f t="shared" si="5"/>
        <v>0.25</v>
      </c>
      <c r="AA62" s="10">
        <f t="shared" si="40"/>
        <v>43000</v>
      </c>
      <c r="AB62" s="9">
        <f t="shared" si="41"/>
        <v>1.2094033081260224E-4</v>
      </c>
      <c r="AC62" s="9">
        <f t="shared" si="42"/>
        <v>5.1514750140467611E-4</v>
      </c>
      <c r="AD62" s="50">
        <f t="shared" si="43"/>
        <v>1.2094033082469627E-14</v>
      </c>
      <c r="AE62">
        <f t="shared" si="6"/>
        <v>9999999999</v>
      </c>
      <c r="AF62" s="88">
        <f t="shared" si="7"/>
        <v>43000</v>
      </c>
      <c r="AG62" s="9">
        <f t="shared" si="44"/>
        <v>2.8374793562929739E-6</v>
      </c>
      <c r="AH62" s="9">
        <f t="shared" si="45"/>
        <v>1.2077125069986417E-5</v>
      </c>
      <c r="AI62" s="50">
        <f t="shared" si="46"/>
        <v>1.1349917425171896E-5</v>
      </c>
      <c r="AJ62">
        <f t="shared" si="8"/>
        <v>0.25</v>
      </c>
      <c r="AK62" s="10">
        <f t="shared" si="47"/>
        <v>43000</v>
      </c>
      <c r="AL62" s="9">
        <f t="shared" si="48"/>
        <v>9.7780094295889496E-8</v>
      </c>
      <c r="AM62" s="9">
        <f t="shared" si="49"/>
        <v>4.1649605987676296E-7</v>
      </c>
      <c r="AN62" s="50">
        <f t="shared" si="50"/>
        <v>9.7780094305667502E-18</v>
      </c>
      <c r="AO62">
        <f t="shared" si="9"/>
        <v>9999999999</v>
      </c>
      <c r="AP62" s="88">
        <f t="shared" si="10"/>
        <v>43000</v>
      </c>
      <c r="AQ62" s="9">
        <f t="shared" si="51"/>
        <v>2.2940982313904508E-9</v>
      </c>
      <c r="AR62" s="9">
        <f t="shared" si="52"/>
        <v>9.7643393252854468E-9</v>
      </c>
      <c r="AS62" s="50">
        <f t="shared" si="53"/>
        <v>9.1763929255618034E-9</v>
      </c>
      <c r="AT62">
        <f t="shared" si="11"/>
        <v>0.25</v>
      </c>
      <c r="AU62" s="10">
        <f t="shared" si="54"/>
        <v>43000</v>
      </c>
      <c r="AV62" s="9">
        <f t="shared" si="55"/>
        <v>7.9055074318655443E-11</v>
      </c>
      <c r="AW62" s="9">
        <f t="shared" si="56"/>
        <v>3.3673650249659062E-10</v>
      </c>
      <c r="AX62" s="50">
        <f t="shared" si="57"/>
        <v>7.9055074326560943E-21</v>
      </c>
      <c r="AY62">
        <f t="shared" si="12"/>
        <v>9999999999</v>
      </c>
      <c r="AZ62" s="88">
        <f t="shared" si="13"/>
        <v>43000</v>
      </c>
      <c r="BA62" s="9">
        <f t="shared" si="58"/>
        <v>1.8547753250069442E-12</v>
      </c>
      <c r="BB62" s="9">
        <f t="shared" si="59"/>
        <v>7.894455170979119E-12</v>
      </c>
      <c r="BC62" s="50">
        <f t="shared" si="60"/>
        <v>7.4191013000277769E-12</v>
      </c>
      <c r="BD62">
        <f t="shared" si="14"/>
        <v>0.25</v>
      </c>
      <c r="BE62" s="10">
        <f t="shared" si="61"/>
        <v>43000</v>
      </c>
      <c r="BF62" s="9">
        <f t="shared" si="62"/>
        <v>6.3915920929837565E-14</v>
      </c>
      <c r="BG62" s="9">
        <f t="shared" si="63"/>
        <v>2.7225100796196665E-13</v>
      </c>
      <c r="BH62" s="50">
        <f t="shared" si="64"/>
        <v>6.3915920936229156E-24</v>
      </c>
      <c r="BI62">
        <f t="shared" si="15"/>
        <v>9999999999</v>
      </c>
      <c r="BJ62" s="88">
        <f t="shared" si="16"/>
        <v>43000</v>
      </c>
      <c r="BK62" s="9">
        <f t="shared" si="65"/>
        <v>1.4995833479067177E-15</v>
      </c>
      <c r="BL62" s="9">
        <f t="shared" si="66"/>
        <v>6.3826563549654614E-15</v>
      </c>
      <c r="BM62" s="50">
        <f t="shared" si="67"/>
        <v>5.998333391626871E-15</v>
      </c>
      <c r="BN62">
        <f t="shared" si="17"/>
        <v>0.25</v>
      </c>
      <c r="BO62" s="10">
        <f t="shared" si="68"/>
        <v>43000</v>
      </c>
      <c r="BP62" s="9">
        <f t="shared" si="69"/>
        <v>5.1675935853977522E-17</v>
      </c>
      <c r="BQ62" s="9">
        <f t="shared" si="70"/>
        <v>2.2011457257106629E-16</v>
      </c>
      <c r="BR62" s="50">
        <f t="shared" si="71"/>
        <v>5.1675935859145115E-27</v>
      </c>
      <c r="BS62">
        <f t="shared" si="18"/>
        <v>9999999999</v>
      </c>
      <c r="BT62" s="88">
        <f t="shared" si="19"/>
        <v>43000</v>
      </c>
      <c r="BU62" s="9">
        <f t="shared" si="72"/>
        <v>1.2124115221850691E-18</v>
      </c>
      <c r="BV62" s="9">
        <f t="shared" si="73"/>
        <v>5.1603656786810847E-18</v>
      </c>
      <c r="BW62" s="50">
        <f t="shared" si="74"/>
        <v>4.8496460887402766E-18</v>
      </c>
      <c r="BX62">
        <f t="shared" si="20"/>
        <v>0.25</v>
      </c>
      <c r="BY62" s="10">
        <f t="shared" si="75"/>
        <v>43000</v>
      </c>
      <c r="BZ62" s="9">
        <f t="shared" si="76"/>
        <v>4.1797338187983185E-20</v>
      </c>
      <c r="CA62" s="9">
        <f t="shared" si="77"/>
        <v>1.7788816069929649E-19</v>
      </c>
      <c r="CB62" s="50">
        <f t="shared" si="78"/>
        <v>4.1797338192162917E-30</v>
      </c>
      <c r="CC62">
        <f t="shared" si="21"/>
        <v>9999999999</v>
      </c>
      <c r="CD62" s="11">
        <v>1.4855630113588789E-21</v>
      </c>
      <c r="CE62" s="9">
        <f t="shared" si="79"/>
        <v>5.9422520454355154E-21</v>
      </c>
      <c r="CF62">
        <f t="shared" si="22"/>
        <v>0.25</v>
      </c>
      <c r="CH62">
        <f t="shared" si="31"/>
        <v>1.4855630113588792E-21</v>
      </c>
    </row>
    <row r="63" spans="2:86" ht="15.75" thickBot="1" x14ac:dyDescent="0.25">
      <c r="B63" s="83">
        <f>'[1]3 Ohm Jointless NOSHUNT'!C63</f>
        <v>0.15280384496125954</v>
      </c>
      <c r="C63" s="84">
        <f>D63*'[1]3 Ohm Jointless NOSHUNT'!I63</f>
        <v>0.15228533419367155</v>
      </c>
      <c r="D63" s="50">
        <f t="shared" si="0"/>
        <v>7.4745501773342431</v>
      </c>
      <c r="E63" s="50">
        <f t="shared" si="1"/>
        <v>7.5254498226657631</v>
      </c>
      <c r="F63" s="85">
        <f t="shared" si="23"/>
        <v>1.2948381817139447E-2</v>
      </c>
      <c r="G63" s="86">
        <f>'[1]3 Ohm Jointless NOSHUNT'!D63</f>
        <v>0.23479421694245828</v>
      </c>
      <c r="H63" s="86">
        <f t="shared" si="2"/>
        <v>0.23320614677391258</v>
      </c>
      <c r="I63" s="50">
        <f t="shared" si="24"/>
        <v>1.2948381817139447E-2</v>
      </c>
      <c r="J63" s="51">
        <f t="shared" si="32"/>
        <v>88000</v>
      </c>
      <c r="K63" s="87">
        <f t="shared" si="33"/>
        <v>0.99644853334048056</v>
      </c>
      <c r="L63" s="87">
        <f t="shared" si="25"/>
        <v>1.720612338433306E-3</v>
      </c>
      <c r="M63" s="87">
        <f t="shared" si="26"/>
        <v>1.8308543210860844E-3</v>
      </c>
      <c r="N63" s="88">
        <f t="shared" si="27"/>
        <v>35200</v>
      </c>
      <c r="O63" s="9">
        <f t="shared" si="34"/>
        <v>1.7549811558843063</v>
      </c>
      <c r="P63" s="11">
        <f t="shared" si="28"/>
        <v>15.000000000000007</v>
      </c>
      <c r="Q63" s="10">
        <f t="shared" si="29"/>
        <v>8800</v>
      </c>
      <c r="R63" s="9">
        <f t="shared" si="3"/>
        <v>8.7150988050579345E-3</v>
      </c>
      <c r="S63" s="9">
        <f t="shared" si="35"/>
        <v>4.3593872275532637E-2</v>
      </c>
      <c r="T63" s="50">
        <f t="shared" si="36"/>
        <v>0.87150988050579348</v>
      </c>
      <c r="U63">
        <f t="shared" si="4"/>
        <v>0.01</v>
      </c>
      <c r="V63" s="89">
        <f t="shared" si="30"/>
        <v>44000</v>
      </c>
      <c r="W63" s="9">
        <f t="shared" si="37"/>
        <v>3.2370954542848616E-3</v>
      </c>
      <c r="X63" s="11">
        <f t="shared" si="38"/>
        <v>1.377800232594412E-2</v>
      </c>
      <c r="Y63" s="90">
        <f t="shared" si="39"/>
        <v>1.2948381817139447E-2</v>
      </c>
      <c r="Z63">
        <f t="shared" si="5"/>
        <v>0.25</v>
      </c>
      <c r="AA63" s="10">
        <f t="shared" si="40"/>
        <v>44000</v>
      </c>
      <c r="AB63" s="9">
        <f t="shared" si="41"/>
        <v>1.0315376650443035E-4</v>
      </c>
      <c r="AC63" s="9">
        <f t="shared" si="42"/>
        <v>4.3933691318144715E-4</v>
      </c>
      <c r="AD63" s="50">
        <f t="shared" si="43"/>
        <v>1.0315376651474573E-14</v>
      </c>
      <c r="AE63">
        <f t="shared" si="6"/>
        <v>9999999999</v>
      </c>
      <c r="AF63" s="88">
        <f t="shared" si="7"/>
        <v>44000</v>
      </c>
      <c r="AG63" s="9">
        <f t="shared" si="44"/>
        <v>2.2377456522780468E-6</v>
      </c>
      <c r="AH63" s="9">
        <f t="shared" si="45"/>
        <v>9.5244842907388376E-6</v>
      </c>
      <c r="AI63" s="50">
        <f t="shared" si="46"/>
        <v>8.9509826091121872E-6</v>
      </c>
      <c r="AJ63">
        <f t="shared" si="8"/>
        <v>0.25</v>
      </c>
      <c r="AK63" s="10">
        <f t="shared" si="47"/>
        <v>44000</v>
      </c>
      <c r="AL63" s="9">
        <f t="shared" si="48"/>
        <v>7.1308336677513617E-8</v>
      </c>
      <c r="AM63" s="9">
        <f t="shared" si="49"/>
        <v>3.0370567727797588E-7</v>
      </c>
      <c r="AN63" s="50">
        <f t="shared" si="50"/>
        <v>7.1308336684644453E-18</v>
      </c>
      <c r="AO63">
        <f t="shared" si="9"/>
        <v>9999999999</v>
      </c>
      <c r="AP63" s="88">
        <f t="shared" si="10"/>
        <v>44000</v>
      </c>
      <c r="AQ63" s="9">
        <f t="shared" si="51"/>
        <v>1.5469131741731591E-9</v>
      </c>
      <c r="AR63" s="9">
        <f t="shared" si="52"/>
        <v>6.5841040564866301E-9</v>
      </c>
      <c r="AS63" s="50">
        <f t="shared" si="53"/>
        <v>6.1876526966926365E-9</v>
      </c>
      <c r="AT63">
        <f t="shared" si="11"/>
        <v>0.25</v>
      </c>
      <c r="AU63" s="10">
        <f t="shared" si="54"/>
        <v>44000</v>
      </c>
      <c r="AV63" s="9">
        <f t="shared" si="55"/>
        <v>4.9294165904210998E-11</v>
      </c>
      <c r="AW63" s="9">
        <f t="shared" si="56"/>
        <v>2.0994625228037666E-10</v>
      </c>
      <c r="AX63" s="50">
        <f t="shared" si="57"/>
        <v>4.9294165909140416E-21</v>
      </c>
      <c r="AY63">
        <f t="shared" si="12"/>
        <v>9999999999</v>
      </c>
      <c r="AZ63" s="88">
        <f t="shared" si="13"/>
        <v>44000</v>
      </c>
      <c r="BA63" s="9">
        <f t="shared" si="58"/>
        <v>1.0693531528010978E-12</v>
      </c>
      <c r="BB63" s="9">
        <f t="shared" si="59"/>
        <v>4.5514722795853229E-12</v>
      </c>
      <c r="BC63" s="50">
        <f t="shared" si="60"/>
        <v>4.2774126112043911E-12</v>
      </c>
      <c r="BD63">
        <f t="shared" si="14"/>
        <v>0.25</v>
      </c>
      <c r="BE63" s="10">
        <f t="shared" si="61"/>
        <v>44000</v>
      </c>
      <c r="BF63" s="9">
        <f t="shared" si="62"/>
        <v>3.4076167043146413E-14</v>
      </c>
      <c r="BG63" s="9">
        <f t="shared" si="63"/>
        <v>1.4513205430214047E-13</v>
      </c>
      <c r="BH63" s="50">
        <f t="shared" si="64"/>
        <v>3.4076167046554029E-24</v>
      </c>
      <c r="BI63">
        <f t="shared" si="15"/>
        <v>9999999999</v>
      </c>
      <c r="BJ63" s="88">
        <f t="shared" si="16"/>
        <v>44000</v>
      </c>
      <c r="BK63" s="9">
        <f t="shared" si="65"/>
        <v>7.3922453082539935E-16</v>
      </c>
      <c r="BL63" s="9">
        <f t="shared" si="66"/>
        <v>3.1463506247930071E-15</v>
      </c>
      <c r="BM63" s="50">
        <f t="shared" si="67"/>
        <v>2.9568981233015974E-15</v>
      </c>
      <c r="BN63">
        <f t="shared" si="17"/>
        <v>0.25</v>
      </c>
      <c r="BO63" s="10">
        <f t="shared" si="68"/>
        <v>44000</v>
      </c>
      <c r="BP63" s="9">
        <f t="shared" si="69"/>
        <v>2.3556239146161738E-17</v>
      </c>
      <c r="BQ63" s="9">
        <f t="shared" si="70"/>
        <v>1.0032716923302354E-16</v>
      </c>
      <c r="BR63" s="50">
        <f t="shared" si="71"/>
        <v>2.3556239148517363E-27</v>
      </c>
      <c r="BS63">
        <f t="shared" si="18"/>
        <v>9999999999</v>
      </c>
      <c r="BT63" s="88">
        <f t="shared" si="19"/>
        <v>44000</v>
      </c>
      <c r="BU63" s="9">
        <f t="shared" si="72"/>
        <v>5.1101269974506845E-19</v>
      </c>
      <c r="BV63" s="9">
        <f t="shared" si="73"/>
        <v>2.1750143503784783E-18</v>
      </c>
      <c r="BW63" s="50">
        <f t="shared" si="74"/>
        <v>2.0440507989802738E-18</v>
      </c>
      <c r="BX63">
        <f t="shared" si="20"/>
        <v>0.25</v>
      </c>
      <c r="BY63" s="10">
        <f t="shared" si="75"/>
        <v>44000</v>
      </c>
      <c r="BZ63" s="9">
        <f t="shared" si="76"/>
        <v>1.6289806019200269E-20</v>
      </c>
      <c r="CA63" s="9">
        <f t="shared" si="77"/>
        <v>6.9329645199820479E-20</v>
      </c>
      <c r="CB63" s="50">
        <f t="shared" si="78"/>
        <v>1.628980602082925E-30</v>
      </c>
      <c r="CC63">
        <f t="shared" si="21"/>
        <v>9999999999</v>
      </c>
      <c r="CD63" s="11">
        <v>5.3536337160850567E-22</v>
      </c>
      <c r="CE63" s="9">
        <f t="shared" si="79"/>
        <v>2.1414534864340227E-21</v>
      </c>
      <c r="CF63">
        <f t="shared" si="22"/>
        <v>0.25</v>
      </c>
      <c r="CH63">
        <f t="shared" si="31"/>
        <v>5.3536337160850539E-22</v>
      </c>
    </row>
    <row r="64" spans="2:86" ht="15.75" thickBot="1" x14ac:dyDescent="0.25">
      <c r="B64" s="83">
        <f>'[1]3 Ohm Jointless NOSHUNT'!C64</f>
        <v>0.14130018219730806</v>
      </c>
      <c r="C64" s="84">
        <f>D64*'[1]3 Ohm Jointless NOSHUNT'!I64</f>
        <v>0.14087593600890502</v>
      </c>
      <c r="D64" s="50">
        <f t="shared" si="0"/>
        <v>7.477481653855337</v>
      </c>
      <c r="E64" s="50">
        <f t="shared" si="1"/>
        <v>7.5225183461446532</v>
      </c>
      <c r="F64" s="85">
        <f t="shared" si="23"/>
        <v>1.1944035278628806E-2</v>
      </c>
      <c r="G64" s="86">
        <f>'[1]3 Ohm Jointless NOSHUNT'!D64</f>
        <v>0.2348163327716416</v>
      </c>
      <c r="H64" s="86">
        <f t="shared" si="2"/>
        <v>0.2334105068983206</v>
      </c>
      <c r="I64" s="50">
        <f t="shared" si="24"/>
        <v>1.1944035278628806E-2</v>
      </c>
      <c r="J64" s="51">
        <f t="shared" si="32"/>
        <v>90000</v>
      </c>
      <c r="K64" s="87">
        <f t="shared" si="33"/>
        <v>0.99672272797209993</v>
      </c>
      <c r="L64" s="87">
        <f t="shared" si="25"/>
        <v>1.5877708406986091E-3</v>
      </c>
      <c r="M64" s="87">
        <f t="shared" si="26"/>
        <v>1.6895011872014726E-3</v>
      </c>
      <c r="N64" s="88">
        <f t="shared" si="27"/>
        <v>36000</v>
      </c>
      <c r="O64" s="9">
        <f t="shared" si="34"/>
        <v>1.7558348203255398</v>
      </c>
      <c r="P64" s="11">
        <f t="shared" si="28"/>
        <v>14.999999999999989</v>
      </c>
      <c r="Q64" s="10">
        <f t="shared" si="29"/>
        <v>9000</v>
      </c>
      <c r="R64" s="9">
        <f t="shared" si="3"/>
        <v>8.1880823776603467E-3</v>
      </c>
      <c r="S64" s="9">
        <f t="shared" si="35"/>
        <v>4.0753388199759336E-2</v>
      </c>
      <c r="T64" s="50">
        <f t="shared" si="36"/>
        <v>0.81880823776603462</v>
      </c>
      <c r="U64">
        <f t="shared" si="4"/>
        <v>0.01</v>
      </c>
      <c r="V64" s="89">
        <f t="shared" si="30"/>
        <v>45000</v>
      </c>
      <c r="W64" s="9">
        <f t="shared" si="37"/>
        <v>2.9860088196572016E-3</v>
      </c>
      <c r="X64" s="11">
        <f t="shared" si="38"/>
        <v>1.270930367655625E-2</v>
      </c>
      <c r="Y64" s="90">
        <f t="shared" si="39"/>
        <v>1.1944035278628806E-2</v>
      </c>
      <c r="Z64">
        <f t="shared" si="5"/>
        <v>0.25</v>
      </c>
      <c r="AA64" s="10">
        <f t="shared" si="40"/>
        <v>45000</v>
      </c>
      <c r="AB64" s="9">
        <f t="shared" si="41"/>
        <v>8.7989136853986653E-5</v>
      </c>
      <c r="AC64" s="9">
        <f t="shared" si="42"/>
        <v>3.7471472199293788E-4</v>
      </c>
      <c r="AD64" s="50">
        <f t="shared" si="43"/>
        <v>8.7989136862785559E-15</v>
      </c>
      <c r="AE64">
        <f t="shared" si="6"/>
        <v>9999999999</v>
      </c>
      <c r="AF64" s="88">
        <f t="shared" si="7"/>
        <v>45000</v>
      </c>
      <c r="AG64" s="9">
        <f t="shared" si="44"/>
        <v>1.7649086163416623E-6</v>
      </c>
      <c r="AH64" s="9">
        <f t="shared" si="45"/>
        <v>7.5119535544546654E-6</v>
      </c>
      <c r="AI64" s="50">
        <f t="shared" si="46"/>
        <v>7.0596344653666493E-6</v>
      </c>
      <c r="AJ64">
        <f t="shared" si="8"/>
        <v>0.25</v>
      </c>
      <c r="AK64" s="10">
        <f t="shared" si="47"/>
        <v>45000</v>
      </c>
      <c r="AL64" s="9">
        <f t="shared" si="48"/>
        <v>5.2006807466795965E-8</v>
      </c>
      <c r="AM64" s="9">
        <f t="shared" si="49"/>
        <v>2.2147866314451448E-7</v>
      </c>
      <c r="AN64" s="50">
        <f t="shared" si="50"/>
        <v>5.2006807471996649E-18</v>
      </c>
      <c r="AO64">
        <f t="shared" si="9"/>
        <v>9999999999</v>
      </c>
      <c r="AP64" s="88">
        <f t="shared" si="10"/>
        <v>45000</v>
      </c>
      <c r="AQ64" s="9">
        <f t="shared" si="51"/>
        <v>1.0431658485170303E-9</v>
      </c>
      <c r="AR64" s="9">
        <f t="shared" si="52"/>
        <v>4.4400108487748691E-9</v>
      </c>
      <c r="AS64" s="50">
        <f t="shared" si="53"/>
        <v>4.1726633940681213E-9</v>
      </c>
      <c r="AT64">
        <f t="shared" si="11"/>
        <v>0.25</v>
      </c>
      <c r="AU64" s="10">
        <f t="shared" si="54"/>
        <v>45000</v>
      </c>
      <c r="AV64" s="9">
        <f t="shared" si="55"/>
        <v>3.0739113026835413E-11</v>
      </c>
      <c r="AW64" s="9">
        <f t="shared" si="56"/>
        <v>1.3090704834705109E-10</v>
      </c>
      <c r="AX64" s="50">
        <f t="shared" si="57"/>
        <v>3.0739113029909325E-21</v>
      </c>
      <c r="AY64">
        <f t="shared" si="12"/>
        <v>9999999999</v>
      </c>
      <c r="AZ64" s="88">
        <f t="shared" si="13"/>
        <v>45000</v>
      </c>
      <c r="BA64" s="9">
        <f t="shared" si="58"/>
        <v>6.1657299275238876E-13</v>
      </c>
      <c r="BB64" s="9">
        <f t="shared" si="59"/>
        <v>2.6243102003137533E-12</v>
      </c>
      <c r="BC64" s="50">
        <f t="shared" si="60"/>
        <v>2.466291971009555E-12</v>
      </c>
      <c r="BD64">
        <f t="shared" si="14"/>
        <v>0.25</v>
      </c>
      <c r="BE64" s="10">
        <f t="shared" si="61"/>
        <v>45000</v>
      </c>
      <c r="BF64" s="9">
        <f t="shared" si="62"/>
        <v>1.816864206248066E-14</v>
      </c>
      <c r="BG64" s="9">
        <f t="shared" si="63"/>
        <v>7.737384298620012E-14</v>
      </c>
      <c r="BH64" s="50">
        <f t="shared" si="64"/>
        <v>1.8168642064297522E-24</v>
      </c>
      <c r="BI64">
        <f t="shared" si="15"/>
        <v>9999999999</v>
      </c>
      <c r="BJ64" s="88">
        <f t="shared" si="16"/>
        <v>45000</v>
      </c>
      <c r="BK64" s="9">
        <f t="shared" si="65"/>
        <v>3.6443127037958691E-16</v>
      </c>
      <c r="BL64" s="9">
        <f t="shared" si="66"/>
        <v>1.5511232431718721E-15</v>
      </c>
      <c r="BM64" s="50">
        <f t="shared" si="67"/>
        <v>1.4577250815183476E-15</v>
      </c>
      <c r="BN64">
        <f t="shared" si="17"/>
        <v>0.25</v>
      </c>
      <c r="BO64" s="10">
        <f t="shared" si="68"/>
        <v>45000</v>
      </c>
      <c r="BP64" s="9">
        <f t="shared" si="69"/>
        <v>1.0738746890370629E-17</v>
      </c>
      <c r="BQ64" s="9">
        <f t="shared" si="70"/>
        <v>4.5732538113183534E-17</v>
      </c>
      <c r="BR64" s="50">
        <f t="shared" si="71"/>
        <v>1.0738746891444504E-27</v>
      </c>
      <c r="BS64">
        <f t="shared" si="18"/>
        <v>9999999999</v>
      </c>
      <c r="BT64" s="88">
        <f t="shared" si="19"/>
        <v>45000</v>
      </c>
      <c r="BU64" s="9">
        <f t="shared" si="72"/>
        <v>2.1540057107659869E-19</v>
      </c>
      <c r="BV64" s="9">
        <f t="shared" si="73"/>
        <v>9.1680567132945522E-19</v>
      </c>
      <c r="BW64" s="50">
        <f t="shared" si="74"/>
        <v>8.6160228430639477E-19</v>
      </c>
      <c r="BX64">
        <f t="shared" si="20"/>
        <v>0.25</v>
      </c>
      <c r="BY64" s="10">
        <f t="shared" si="75"/>
        <v>45000</v>
      </c>
      <c r="BZ64" s="9">
        <f t="shared" si="76"/>
        <v>6.3491714431132084E-21</v>
      </c>
      <c r="CA64" s="9">
        <f t="shared" si="77"/>
        <v>2.7022410749417778E-20</v>
      </c>
      <c r="CB64" s="50">
        <f t="shared" si="78"/>
        <v>6.3491714437481253E-31</v>
      </c>
      <c r="CC64">
        <f t="shared" si="21"/>
        <v>9999999999</v>
      </c>
      <c r="CD64" s="11">
        <v>1.9294776332121323E-22</v>
      </c>
      <c r="CE64" s="9">
        <f t="shared" si="79"/>
        <v>7.7179105328485291E-22</v>
      </c>
      <c r="CF64">
        <f t="shared" si="22"/>
        <v>0.25</v>
      </c>
      <c r="CH64">
        <f t="shared" si="31"/>
        <v>1.9294776332121335E-22</v>
      </c>
    </row>
    <row r="65" spans="2:86" ht="15.75" thickBot="1" x14ac:dyDescent="0.25">
      <c r="B65" s="83">
        <f>'[1]3 Ohm Jointless NOSHUNT'!C65</f>
        <v>0.13066166578284322</v>
      </c>
      <c r="C65" s="84">
        <f>D65*'[1]3 Ohm Jointless NOSHUNT'!I65</f>
        <v>0.13031458347275329</v>
      </c>
      <c r="D65" s="50">
        <f t="shared" si="0"/>
        <v>7.4800774212537551</v>
      </c>
      <c r="E65" s="50">
        <f t="shared" si="1"/>
        <v>7.5199225787462387</v>
      </c>
      <c r="F65" s="85">
        <f t="shared" si="23"/>
        <v>1.1018420008303387E-2</v>
      </c>
      <c r="G65" s="86">
        <f>'[1]3 Ohm Jointless NOSHUNT'!D65</f>
        <v>0.23483524387835905</v>
      </c>
      <c r="H65" s="86">
        <f t="shared" si="2"/>
        <v>0.23359094286606336</v>
      </c>
      <c r="I65" s="50">
        <f t="shared" si="24"/>
        <v>1.1018420008303387E-2</v>
      </c>
      <c r="J65" s="51">
        <f t="shared" si="32"/>
        <v>92000</v>
      </c>
      <c r="K65" s="87">
        <f t="shared" si="33"/>
        <v>0.99697566013547234</v>
      </c>
      <c r="L65" s="87">
        <f t="shared" si="25"/>
        <v>1.4652305117402466E-3</v>
      </c>
      <c r="M65" s="87">
        <f t="shared" si="26"/>
        <v>1.5591093527873613E-3</v>
      </c>
      <c r="N65" s="88">
        <f t="shared" si="27"/>
        <v>36800</v>
      </c>
      <c r="O65" s="9">
        <f t="shared" si="34"/>
        <v>1.7565858054491326</v>
      </c>
      <c r="P65" s="11">
        <f t="shared" si="28"/>
        <v>14.999999999999993</v>
      </c>
      <c r="Q65" s="10">
        <f t="shared" si="29"/>
        <v>9200</v>
      </c>
      <c r="R65" s="9">
        <f t="shared" si="3"/>
        <v>7.6928206927333407E-3</v>
      </c>
      <c r="S65" s="9">
        <f t="shared" si="35"/>
        <v>3.8103362221591511E-2</v>
      </c>
      <c r="T65" s="50">
        <f t="shared" si="36"/>
        <v>0.76928206927333409</v>
      </c>
      <c r="U65">
        <f t="shared" si="4"/>
        <v>0.01</v>
      </c>
      <c r="V65" s="89">
        <f t="shared" si="30"/>
        <v>46000</v>
      </c>
      <c r="W65" s="9">
        <f t="shared" si="37"/>
        <v>2.7546050020758467E-3</v>
      </c>
      <c r="X65" s="11">
        <f t="shared" si="38"/>
        <v>1.1724381624760114E-2</v>
      </c>
      <c r="Y65" s="90">
        <f t="shared" si="39"/>
        <v>1.1018420008303387E-2</v>
      </c>
      <c r="Z65">
        <f t="shared" si="5"/>
        <v>0.25</v>
      </c>
      <c r="AA65" s="10">
        <f t="shared" si="40"/>
        <v>46000</v>
      </c>
      <c r="AB65" s="9">
        <f t="shared" si="41"/>
        <v>7.5058992988512324E-5</v>
      </c>
      <c r="AC65" s="9">
        <f t="shared" si="42"/>
        <v>3.1962405535407822E-4</v>
      </c>
      <c r="AD65" s="50">
        <f t="shared" si="43"/>
        <v>7.5058992996018217E-15</v>
      </c>
      <c r="AE65">
        <f t="shared" si="6"/>
        <v>9999999999</v>
      </c>
      <c r="AF65" s="88">
        <f t="shared" si="7"/>
        <v>46000</v>
      </c>
      <c r="AG65" s="9">
        <f t="shared" si="44"/>
        <v>1.3920870499110338E-6</v>
      </c>
      <c r="AH65" s="9">
        <f t="shared" si="45"/>
        <v>5.9251180534936249E-6</v>
      </c>
      <c r="AI65" s="50">
        <f t="shared" si="46"/>
        <v>5.5683481996441353E-6</v>
      </c>
      <c r="AJ65">
        <f t="shared" si="8"/>
        <v>0.25</v>
      </c>
      <c r="AK65" s="10">
        <f t="shared" si="47"/>
        <v>46000</v>
      </c>
      <c r="AL65" s="9">
        <f t="shared" si="48"/>
        <v>3.7932354018064055E-8</v>
      </c>
      <c r="AM65" s="9">
        <f t="shared" si="49"/>
        <v>1.6152751772510156E-7</v>
      </c>
      <c r="AN65" s="50">
        <f t="shared" si="50"/>
        <v>3.7932354021857294E-18</v>
      </c>
      <c r="AO65">
        <f t="shared" si="9"/>
        <v>9999999999</v>
      </c>
      <c r="AP65" s="88">
        <f t="shared" si="10"/>
        <v>46000</v>
      </c>
      <c r="AQ65" s="9">
        <f t="shared" si="51"/>
        <v>7.0351515119939718E-10</v>
      </c>
      <c r="AR65" s="9">
        <f t="shared" si="52"/>
        <v>2.9943603911438165E-9</v>
      </c>
      <c r="AS65" s="50">
        <f t="shared" si="53"/>
        <v>2.8140606047975887E-9</v>
      </c>
      <c r="AT65">
        <f t="shared" si="11"/>
        <v>0.25</v>
      </c>
      <c r="AU65" s="10">
        <f t="shared" si="54"/>
        <v>46000</v>
      </c>
      <c r="AV65" s="9">
        <f t="shared" si="55"/>
        <v>1.9169767992650211E-11</v>
      </c>
      <c r="AW65" s="9">
        <f t="shared" si="56"/>
        <v>8.1630711285260857E-11</v>
      </c>
      <c r="AX65" s="50">
        <f t="shared" si="57"/>
        <v>1.9169767994567188E-21</v>
      </c>
      <c r="AY65">
        <f t="shared" si="12"/>
        <v>9999999999</v>
      </c>
      <c r="AZ65" s="88">
        <f t="shared" si="13"/>
        <v>46000</v>
      </c>
      <c r="BA65" s="9">
        <f t="shared" si="58"/>
        <v>3.555334905232694E-13</v>
      </c>
      <c r="BB65" s="9">
        <f t="shared" si="59"/>
        <v>1.5132515624332948E-12</v>
      </c>
      <c r="BC65" s="50">
        <f t="shared" si="60"/>
        <v>1.4221339620930776E-12</v>
      </c>
      <c r="BD65">
        <f t="shared" si="14"/>
        <v>0.25</v>
      </c>
      <c r="BE65" s="10">
        <f t="shared" si="61"/>
        <v>46000</v>
      </c>
      <c r="BF65" s="9">
        <f t="shared" si="62"/>
        <v>9.6877722040935298E-15</v>
      </c>
      <c r="BG65" s="9">
        <f t="shared" si="63"/>
        <v>4.1253484971385072E-14</v>
      </c>
      <c r="BH65" s="50">
        <f t="shared" si="64"/>
        <v>9.6877722050623076E-25</v>
      </c>
      <c r="BI65">
        <f t="shared" si="15"/>
        <v>9999999999</v>
      </c>
      <c r="BJ65" s="88">
        <f t="shared" si="16"/>
        <v>46000</v>
      </c>
      <c r="BK65" s="9">
        <f t="shared" si="65"/>
        <v>1.7967496885911027E-16</v>
      </c>
      <c r="BL65" s="9">
        <f t="shared" si="66"/>
        <v>7.6474772307949453E-16</v>
      </c>
      <c r="BM65" s="50">
        <f t="shared" si="67"/>
        <v>7.1869987543644109E-16</v>
      </c>
      <c r="BN65">
        <f t="shared" si="17"/>
        <v>0.25</v>
      </c>
      <c r="BO65" s="10">
        <f t="shared" si="68"/>
        <v>46000</v>
      </c>
      <c r="BP65" s="9">
        <f t="shared" si="69"/>
        <v>4.8958824290745548E-18</v>
      </c>
      <c r="BQ65" s="9">
        <f t="shared" si="70"/>
        <v>2.0848158681649776E-17</v>
      </c>
      <c r="BR65" s="50">
        <f t="shared" si="71"/>
        <v>4.8958824295641428E-28</v>
      </c>
      <c r="BS65">
        <f t="shared" si="18"/>
        <v>9999999999</v>
      </c>
      <c r="BT65" s="88">
        <f t="shared" si="19"/>
        <v>46000</v>
      </c>
      <c r="BU65" s="9">
        <f t="shared" si="72"/>
        <v>9.0801850023916689E-20</v>
      </c>
      <c r="BV65" s="9">
        <f t="shared" si="73"/>
        <v>3.8647832594955941E-19</v>
      </c>
      <c r="BW65" s="50">
        <f t="shared" si="74"/>
        <v>3.6320740009566676E-19</v>
      </c>
      <c r="BX65">
        <f t="shared" si="20"/>
        <v>0.25</v>
      </c>
      <c r="BY65" s="10">
        <f t="shared" si="75"/>
        <v>46000</v>
      </c>
      <c r="BZ65" s="9">
        <f t="shared" si="76"/>
        <v>2.4748630541960627E-21</v>
      </c>
      <c r="CA65" s="9">
        <f t="shared" si="77"/>
        <v>1.0533230919742559E-20</v>
      </c>
      <c r="CB65" s="50">
        <f t="shared" si="78"/>
        <v>2.4748630544435488E-31</v>
      </c>
      <c r="CC65">
        <f t="shared" si="21"/>
        <v>9999999999</v>
      </c>
      <c r="CD65" s="11">
        <v>6.9544618869587763E-23</v>
      </c>
      <c r="CE65" s="9">
        <f t="shared" si="79"/>
        <v>2.7817847547835105E-22</v>
      </c>
      <c r="CF65">
        <f t="shared" si="22"/>
        <v>0.25</v>
      </c>
      <c r="CH65">
        <f t="shared" si="31"/>
        <v>6.9544618869587799E-23</v>
      </c>
    </row>
    <row r="66" spans="2:86" ht="15.75" thickBot="1" x14ac:dyDescent="0.25">
      <c r="B66" s="83">
        <f>'[1]3 Ohm Jointless NOSHUNT'!C66</f>
        <v>0.12082341875696417</v>
      </c>
      <c r="C66" s="84">
        <f>D66*'[1]3 Ohm Jointless NOSHUNT'!I66</f>
        <v>0.12053949394841963</v>
      </c>
      <c r="D66" s="50">
        <f t="shared" si="0"/>
        <v>7.4823756347404213</v>
      </c>
      <c r="E66" s="50">
        <f t="shared" si="1"/>
        <v>7.5176243652595769</v>
      </c>
      <c r="F66" s="85">
        <f t="shared" si="23"/>
        <v>1.0165281168598363E-2</v>
      </c>
      <c r="G66" s="86">
        <f>'[1]3 Ohm Jointless NOSHUNT'!D66</f>
        <v>0.23485141444375299</v>
      </c>
      <c r="H66" s="86">
        <f t="shared" si="2"/>
        <v>0.23375024021402882</v>
      </c>
      <c r="I66" s="50">
        <f t="shared" si="24"/>
        <v>1.0165281168598363E-2</v>
      </c>
      <c r="J66" s="51">
        <f t="shared" si="32"/>
        <v>94000</v>
      </c>
      <c r="K66" s="87">
        <f t="shared" si="33"/>
        <v>0.99720897714275814</v>
      </c>
      <c r="L66" s="87">
        <f t="shared" si="25"/>
        <v>1.3521932827043248E-3</v>
      </c>
      <c r="M66" s="87">
        <f t="shared" si="26"/>
        <v>1.4388295745375583E-3</v>
      </c>
      <c r="N66" s="88">
        <f t="shared" si="27"/>
        <v>37600</v>
      </c>
      <c r="O66" s="9">
        <f t="shared" si="34"/>
        <v>1.7572465012182621</v>
      </c>
      <c r="P66" s="11">
        <f t="shared" si="28"/>
        <v>14.999999999999998</v>
      </c>
      <c r="Q66" s="10">
        <f t="shared" si="29"/>
        <v>9400</v>
      </c>
      <c r="R66" s="9">
        <f t="shared" si="3"/>
        <v>7.2274167815754003E-3</v>
      </c>
      <c r="S66" s="9">
        <f t="shared" si="35"/>
        <v>3.5630554543027992E-2</v>
      </c>
      <c r="T66" s="50">
        <f t="shared" si="36"/>
        <v>0.72274167815753998</v>
      </c>
      <c r="U66">
        <f t="shared" si="4"/>
        <v>0.01</v>
      </c>
      <c r="V66" s="89">
        <f t="shared" si="30"/>
        <v>47000</v>
      </c>
      <c r="W66" s="9">
        <f t="shared" si="37"/>
        <v>2.5413202921495907E-3</v>
      </c>
      <c r="X66" s="11">
        <f t="shared" si="38"/>
        <v>1.081658026699962E-2</v>
      </c>
      <c r="Y66" s="90">
        <f t="shared" si="39"/>
        <v>1.0165281168598363E-2</v>
      </c>
      <c r="Z66">
        <f t="shared" si="5"/>
        <v>0.25</v>
      </c>
      <c r="AA66" s="10">
        <f t="shared" si="40"/>
        <v>47000</v>
      </c>
      <c r="AB66" s="9">
        <f t="shared" si="41"/>
        <v>6.403327396087726E-5</v>
      </c>
      <c r="AC66" s="9">
        <f t="shared" si="42"/>
        <v>2.7265441050250069E-4</v>
      </c>
      <c r="AD66" s="50">
        <f t="shared" si="43"/>
        <v>6.4033273967280585E-15</v>
      </c>
      <c r="AE66">
        <f t="shared" si="6"/>
        <v>9999999999</v>
      </c>
      <c r="AF66" s="88">
        <f t="shared" si="7"/>
        <v>47000</v>
      </c>
      <c r="AG66" s="9">
        <f t="shared" si="44"/>
        <v>1.0981012672156772E-6</v>
      </c>
      <c r="AH66" s="9">
        <f t="shared" si="45"/>
        <v>4.6738305812234116E-6</v>
      </c>
      <c r="AI66" s="50">
        <f t="shared" si="46"/>
        <v>4.3924050688627088E-6</v>
      </c>
      <c r="AJ66">
        <f t="shared" si="8"/>
        <v>0.25</v>
      </c>
      <c r="AK66" s="10">
        <f t="shared" si="47"/>
        <v>47000</v>
      </c>
      <c r="AL66" s="9">
        <f t="shared" si="48"/>
        <v>2.7668696266904466E-8</v>
      </c>
      <c r="AM66" s="9">
        <f t="shared" si="49"/>
        <v>1.1781362412664971E-7</v>
      </c>
      <c r="AN66" s="50">
        <f t="shared" si="50"/>
        <v>2.7668696269671336E-18</v>
      </c>
      <c r="AO66">
        <f t="shared" si="9"/>
        <v>9999999999</v>
      </c>
      <c r="AP66" s="88">
        <f t="shared" si="10"/>
        <v>47000</v>
      </c>
      <c r="AQ66" s="9">
        <f t="shared" si="51"/>
        <v>4.7448816144332631E-10</v>
      </c>
      <c r="AR66" s="9">
        <f t="shared" si="52"/>
        <v>2.0195562518613479E-9</v>
      </c>
      <c r="AS66" s="50">
        <f t="shared" si="53"/>
        <v>1.8979526457733052E-9</v>
      </c>
      <c r="AT66">
        <f t="shared" si="11"/>
        <v>0.25</v>
      </c>
      <c r="AU66" s="10">
        <f t="shared" si="54"/>
        <v>47000</v>
      </c>
      <c r="AV66" s="9">
        <f t="shared" si="55"/>
        <v>1.195560847908463E-11</v>
      </c>
      <c r="AW66" s="9">
        <f t="shared" si="56"/>
        <v>5.09071171974612E-11</v>
      </c>
      <c r="AX66" s="50">
        <f t="shared" si="57"/>
        <v>1.1955608480280191E-21</v>
      </c>
      <c r="AY66">
        <f t="shared" si="12"/>
        <v>9999999999</v>
      </c>
      <c r="AZ66" s="88">
        <f t="shared" si="13"/>
        <v>47000</v>
      </c>
      <c r="BA66" s="9">
        <f t="shared" si="58"/>
        <v>2.05025731297739E-13</v>
      </c>
      <c r="BB66" s="9">
        <f t="shared" si="59"/>
        <v>8.7264768877537054E-13</v>
      </c>
      <c r="BC66" s="50">
        <f t="shared" si="60"/>
        <v>8.2010292519095602E-13</v>
      </c>
      <c r="BD66">
        <f t="shared" si="14"/>
        <v>0.25</v>
      </c>
      <c r="BE66" s="10">
        <f t="shared" si="61"/>
        <v>47000</v>
      </c>
      <c r="BF66" s="9">
        <f t="shared" si="62"/>
        <v>5.1660032235104596E-15</v>
      </c>
      <c r="BG66" s="9">
        <f t="shared" si="63"/>
        <v>2.1996900617963748E-14</v>
      </c>
      <c r="BH66" s="50">
        <f t="shared" si="64"/>
        <v>5.1660032240270603E-25</v>
      </c>
      <c r="BI66">
        <f t="shared" si="15"/>
        <v>9999999999</v>
      </c>
      <c r="BJ66" s="88">
        <f t="shared" si="16"/>
        <v>47000</v>
      </c>
      <c r="BK66" s="9">
        <f t="shared" si="65"/>
        <v>8.8591357825044962E-17</v>
      </c>
      <c r="BL66" s="9">
        <f t="shared" si="66"/>
        <v>3.7706995683983104E-16</v>
      </c>
      <c r="BM66" s="50">
        <f t="shared" si="67"/>
        <v>3.5436543130017985E-16</v>
      </c>
      <c r="BN66">
        <f t="shared" si="17"/>
        <v>0.25</v>
      </c>
      <c r="BO66" s="10">
        <f t="shared" si="68"/>
        <v>47000</v>
      </c>
      <c r="BP66" s="9">
        <f t="shared" si="69"/>
        <v>2.2322234249405363E-18</v>
      </c>
      <c r="BQ66" s="9">
        <f t="shared" si="70"/>
        <v>9.5048327898752157E-18</v>
      </c>
      <c r="BR66" s="50">
        <f t="shared" si="71"/>
        <v>2.2322234251637585E-28</v>
      </c>
      <c r="BS66">
        <f t="shared" si="18"/>
        <v>9999999999</v>
      </c>
      <c r="BT66" s="88">
        <f t="shared" si="19"/>
        <v>47000</v>
      </c>
      <c r="BU66" s="9">
        <f t="shared" si="72"/>
        <v>3.8280216766148753E-20</v>
      </c>
      <c r="BV66" s="9">
        <f t="shared" si="73"/>
        <v>1.6293141852478348E-19</v>
      </c>
      <c r="BW66" s="50">
        <f t="shared" si="74"/>
        <v>1.5312086706459501E-19</v>
      </c>
      <c r="BX66">
        <f t="shared" si="20"/>
        <v>0.25</v>
      </c>
      <c r="BY66" s="10">
        <f t="shared" si="75"/>
        <v>47000</v>
      </c>
      <c r="BZ66" s="9">
        <f t="shared" si="76"/>
        <v>9.6475576088503623E-22</v>
      </c>
      <c r="CA66" s="9">
        <f t="shared" si="77"/>
        <v>4.1061113005256996E-21</v>
      </c>
      <c r="CB66" s="50">
        <f t="shared" si="78"/>
        <v>9.6475576098151186E-32</v>
      </c>
      <c r="CC66">
        <f t="shared" si="21"/>
        <v>9999999999</v>
      </c>
      <c r="CD66" s="11">
        <v>2.5067969527109056E-23</v>
      </c>
      <c r="CE66" s="9">
        <f t="shared" si="79"/>
        <v>1.0027187810843622E-22</v>
      </c>
      <c r="CF66">
        <f t="shared" si="22"/>
        <v>0.25</v>
      </c>
      <c r="CH66">
        <f t="shared" si="31"/>
        <v>2.5067969527109062E-23</v>
      </c>
    </row>
    <row r="67" spans="2:86" ht="15.75" thickBot="1" x14ac:dyDescent="0.25">
      <c r="B67" s="83">
        <f>'[1]3 Ohm Jointless NOSHUNT'!C67</f>
        <v>0.11172538991505787</v>
      </c>
      <c r="C67" s="84">
        <f>D67*'[1]3 Ohm Jointless NOSHUNT'!I67</f>
        <v>0.11149315239624134</v>
      </c>
      <c r="D67" s="50">
        <f t="shared" si="0"/>
        <v>7.4844101560760006</v>
      </c>
      <c r="E67" s="50">
        <f t="shared" si="1"/>
        <v>7.5155898439240048</v>
      </c>
      <c r="F67" s="85">
        <f t="shared" si="23"/>
        <v>9.3788684731453305E-3</v>
      </c>
      <c r="G67" s="86">
        <f>'[1]3 Ohm Jointless NOSHUNT'!D67</f>
        <v>0.23486524147015131</v>
      </c>
      <c r="H67" s="86">
        <f t="shared" si="2"/>
        <v>0.23389086353475802</v>
      </c>
      <c r="I67" s="50">
        <f t="shared" si="24"/>
        <v>9.3788684731453305E-3</v>
      </c>
      <c r="J67" s="51">
        <f t="shared" si="32"/>
        <v>96000</v>
      </c>
      <c r="K67" s="87">
        <f t="shared" si="33"/>
        <v>0.99742420095355155</v>
      </c>
      <c r="L67" s="87">
        <f t="shared" si="25"/>
        <v>1.2479218089219834E-3</v>
      </c>
      <c r="M67" s="87">
        <f t="shared" si="26"/>
        <v>1.3278772375265311E-3</v>
      </c>
      <c r="N67" s="88">
        <f t="shared" si="27"/>
        <v>38400</v>
      </c>
      <c r="O67" s="9">
        <f t="shared" si="34"/>
        <v>1.7578277985684427</v>
      </c>
      <c r="P67" s="11">
        <f t="shared" si="28"/>
        <v>15.000000000000005</v>
      </c>
      <c r="Q67" s="10">
        <f t="shared" si="29"/>
        <v>9600</v>
      </c>
      <c r="R67" s="9">
        <f t="shared" si="3"/>
        <v>6.7900843732232718E-3</v>
      </c>
      <c r="S67" s="9">
        <f t="shared" si="35"/>
        <v>3.3322684049178666E-2</v>
      </c>
      <c r="T67" s="50">
        <f t="shared" si="36"/>
        <v>0.67900843732232719</v>
      </c>
      <c r="U67">
        <f t="shared" si="4"/>
        <v>0.01</v>
      </c>
      <c r="V67" s="89">
        <f t="shared" si="30"/>
        <v>48000</v>
      </c>
      <c r="W67" s="9">
        <f t="shared" si="37"/>
        <v>2.3447171182863326E-3</v>
      </c>
      <c r="X67" s="11">
        <f t="shared" si="38"/>
        <v>9.9797806803322599E-3</v>
      </c>
      <c r="Y67" s="90">
        <f t="shared" si="39"/>
        <v>9.3788684731453305E-3</v>
      </c>
      <c r="Z67">
        <f t="shared" si="5"/>
        <v>0.25</v>
      </c>
      <c r="AA67" s="10">
        <f t="shared" si="40"/>
        <v>48000</v>
      </c>
      <c r="AB67" s="9">
        <f t="shared" si="41"/>
        <v>5.463079187797637E-5</v>
      </c>
      <c r="AC67" s="9">
        <f t="shared" si="42"/>
        <v>2.3260483984766155E-4</v>
      </c>
      <c r="AD67" s="50">
        <f t="shared" si="43"/>
        <v>5.4630791883439449E-15</v>
      </c>
      <c r="AE67">
        <f t="shared" si="6"/>
        <v>9999999999</v>
      </c>
      <c r="AF67" s="88">
        <f t="shared" si="7"/>
        <v>48000</v>
      </c>
      <c r="AG67" s="9">
        <f t="shared" si="44"/>
        <v>8.6626221428065316E-7</v>
      </c>
      <c r="AH67" s="9">
        <f t="shared" si="45"/>
        <v>3.6870575314852051E-6</v>
      </c>
      <c r="AI67" s="50">
        <f t="shared" si="46"/>
        <v>3.4650488571226126E-6</v>
      </c>
      <c r="AJ67">
        <f t="shared" si="8"/>
        <v>0.25</v>
      </c>
      <c r="AK67" s="10">
        <f t="shared" si="47"/>
        <v>48000</v>
      </c>
      <c r="AL67" s="9">
        <f t="shared" si="48"/>
        <v>2.0183496922097426E-8</v>
      </c>
      <c r="AM67" s="9">
        <f t="shared" si="49"/>
        <v>8.593650041933357E-8</v>
      </c>
      <c r="AN67" s="50">
        <f t="shared" si="50"/>
        <v>2.0183496924115776E-18</v>
      </c>
      <c r="AO67">
        <f t="shared" si="9"/>
        <v>9999999999</v>
      </c>
      <c r="AP67" s="88">
        <f t="shared" si="10"/>
        <v>48000</v>
      </c>
      <c r="AQ67" s="9">
        <f t="shared" si="51"/>
        <v>3.2004296724667051E-10</v>
      </c>
      <c r="AR67" s="9">
        <f t="shared" si="52"/>
        <v>1.3621935868062752E-9</v>
      </c>
      <c r="AS67" s="50">
        <f t="shared" si="53"/>
        <v>1.280171868986682E-9</v>
      </c>
      <c r="AT67">
        <f t="shared" si="11"/>
        <v>0.25</v>
      </c>
      <c r="AU67" s="10">
        <f t="shared" si="54"/>
        <v>48000</v>
      </c>
      <c r="AV67" s="9">
        <f t="shared" si="55"/>
        <v>7.4568486745392234E-12</v>
      </c>
      <c r="AW67" s="9">
        <f t="shared" si="56"/>
        <v>3.1749477393328461E-11</v>
      </c>
      <c r="AX67" s="50">
        <f t="shared" si="57"/>
        <v>7.4568486752849084E-22</v>
      </c>
      <c r="AY67">
        <f t="shared" si="12"/>
        <v>9999999999</v>
      </c>
      <c r="AZ67" s="88">
        <f t="shared" si="13"/>
        <v>48000</v>
      </c>
      <c r="BA67" s="9">
        <f t="shared" si="58"/>
        <v>1.1824075804704179E-13</v>
      </c>
      <c r="BB67" s="9">
        <f t="shared" si="59"/>
        <v>5.0326618233936037E-13</v>
      </c>
      <c r="BC67" s="50">
        <f t="shared" si="60"/>
        <v>4.7296303218816718E-13</v>
      </c>
      <c r="BD67">
        <f t="shared" si="14"/>
        <v>0.25</v>
      </c>
      <c r="BE67" s="10">
        <f t="shared" si="61"/>
        <v>48000</v>
      </c>
      <c r="BF67" s="9">
        <f t="shared" si="62"/>
        <v>2.7549533348752848E-15</v>
      </c>
      <c r="BG67" s="9">
        <f t="shared" si="63"/>
        <v>1.1729932099058268E-14</v>
      </c>
      <c r="BH67" s="50">
        <f t="shared" si="64"/>
        <v>2.7549533351507802E-25</v>
      </c>
      <c r="BI67">
        <f t="shared" si="15"/>
        <v>9999999999</v>
      </c>
      <c r="BJ67" s="88">
        <f t="shared" si="16"/>
        <v>48000</v>
      </c>
      <c r="BK67" s="9">
        <f t="shared" si="65"/>
        <v>4.3684374582002818E-17</v>
      </c>
      <c r="BL67" s="9">
        <f t="shared" si="66"/>
        <v>1.8593308083342887E-16</v>
      </c>
      <c r="BM67" s="50">
        <f t="shared" si="67"/>
        <v>1.7473749832801127E-16</v>
      </c>
      <c r="BN67">
        <f t="shared" si="17"/>
        <v>0.25</v>
      </c>
      <c r="BO67" s="10">
        <f t="shared" si="68"/>
        <v>48000</v>
      </c>
      <c r="BP67" s="9">
        <f t="shared" si="69"/>
        <v>1.0178251173920673E-18</v>
      </c>
      <c r="BQ67" s="9">
        <f t="shared" si="70"/>
        <v>4.333655806059116E-18</v>
      </c>
      <c r="BR67" s="50">
        <f t="shared" si="71"/>
        <v>1.0178251174938499E-28</v>
      </c>
      <c r="BS67">
        <f t="shared" si="18"/>
        <v>9999999999</v>
      </c>
      <c r="BT67" s="88">
        <f t="shared" si="19"/>
        <v>48000</v>
      </c>
      <c r="BU67" s="9">
        <f t="shared" si="72"/>
        <v>1.6139313959260363E-20</v>
      </c>
      <c r="BV67" s="9">
        <f t="shared" si="73"/>
        <v>6.8693480791253028E-20</v>
      </c>
      <c r="BW67" s="50">
        <f t="shared" si="74"/>
        <v>6.4557255837041453E-20</v>
      </c>
      <c r="BX67">
        <f t="shared" si="20"/>
        <v>0.25</v>
      </c>
      <c r="BY67" s="10">
        <f t="shared" si="75"/>
        <v>48000</v>
      </c>
      <c r="BZ67" s="9">
        <f t="shared" si="76"/>
        <v>3.7610992076559577E-22</v>
      </c>
      <c r="CA67" s="9">
        <f t="shared" si="77"/>
        <v>1.6007761622992661E-21</v>
      </c>
      <c r="CB67" s="50">
        <f t="shared" si="78"/>
        <v>3.7610992080320674E-32</v>
      </c>
      <c r="CC67">
        <f t="shared" si="21"/>
        <v>9999999999</v>
      </c>
      <c r="CD67" s="11">
        <v>9.0366148932051941E-24</v>
      </c>
      <c r="CE67" s="9">
        <f t="shared" si="79"/>
        <v>3.6146459572820776E-23</v>
      </c>
      <c r="CF67">
        <f t="shared" si="22"/>
        <v>0.25</v>
      </c>
      <c r="CH67">
        <f t="shared" si="31"/>
        <v>9.0366148932051911E-24</v>
      </c>
    </row>
    <row r="68" spans="2:86" ht="15.75" thickBot="1" x14ac:dyDescent="0.25">
      <c r="B68" s="83">
        <f>'[1]3 Ohm Jointless NOSHUNT'!C68</f>
        <v>0.10331200314159641</v>
      </c>
      <c r="C68" s="84">
        <f>D68*'[1]3 Ohm Jointless NOSHUNT'!I68</f>
        <v>0.10312206099680071</v>
      </c>
      <c r="D68" s="50">
        <f t="shared" si="0"/>
        <v>7.4862110302515816</v>
      </c>
      <c r="E68" s="50">
        <f t="shared" si="1"/>
        <v>7.5137889697484166</v>
      </c>
      <c r="F68" s="85">
        <f t="shared" si="23"/>
        <v>8.6538949453728829E-3</v>
      </c>
      <c r="G68" s="86">
        <f>'[1]3 Ohm Jointless NOSHUNT'!D68</f>
        <v>0.23487706448894724</v>
      </c>
      <c r="H68" s="86">
        <f t="shared" si="2"/>
        <v>0.23401499270336085</v>
      </c>
      <c r="I68" s="50">
        <f t="shared" si="24"/>
        <v>8.6538949453728829E-3</v>
      </c>
      <c r="J68" s="51">
        <f t="shared" si="32"/>
        <v>98000</v>
      </c>
      <c r="K68" s="87">
        <f t="shared" si="33"/>
        <v>0.99762273707412685</v>
      </c>
      <c r="L68" s="87">
        <f t="shared" si="25"/>
        <v>1.1517351605447924E-3</v>
      </c>
      <c r="M68" s="87">
        <f t="shared" si="26"/>
        <v>1.2255277653283817E-3</v>
      </c>
      <c r="N68" s="88">
        <f t="shared" si="27"/>
        <v>39200</v>
      </c>
      <c r="O68" s="9">
        <f t="shared" si="34"/>
        <v>1.758339270930269</v>
      </c>
      <c r="P68" s="11">
        <f t="shared" si="28"/>
        <v>14.999999999999998</v>
      </c>
      <c r="Q68" s="10">
        <f t="shared" si="29"/>
        <v>9800</v>
      </c>
      <c r="R68" s="9">
        <f t="shared" si="3"/>
        <v>6.3791418932449421E-3</v>
      </c>
      <c r="S68" s="9">
        <f t="shared" si="35"/>
        <v>3.1168356292753326E-2</v>
      </c>
      <c r="T68" s="50">
        <f t="shared" si="36"/>
        <v>0.63791418932449417</v>
      </c>
      <c r="U68">
        <f t="shared" si="4"/>
        <v>0.01</v>
      </c>
      <c r="V68" s="89">
        <f t="shared" si="30"/>
        <v>49000</v>
      </c>
      <c r="W68" s="9">
        <f t="shared" si="37"/>
        <v>2.1634737363432207E-3</v>
      </c>
      <c r="X68" s="11">
        <f t="shared" si="38"/>
        <v>9.2083570052448206E-3</v>
      </c>
      <c r="Y68" s="90">
        <f t="shared" si="39"/>
        <v>8.6538949453728829E-3</v>
      </c>
      <c r="Z68">
        <f t="shared" si="5"/>
        <v>0.25</v>
      </c>
      <c r="AA68" s="10">
        <f t="shared" si="40"/>
        <v>49000</v>
      </c>
      <c r="AB68" s="9">
        <f t="shared" si="41"/>
        <v>4.6611980624891319E-5</v>
      </c>
      <c r="AC68" s="9">
        <f t="shared" si="42"/>
        <v>1.9845267023533279E-4</v>
      </c>
      <c r="AD68" s="50">
        <f t="shared" si="43"/>
        <v>4.6611980629552517E-15</v>
      </c>
      <c r="AE68">
        <f t="shared" si="6"/>
        <v>9999999999</v>
      </c>
      <c r="AF68" s="88">
        <f t="shared" si="7"/>
        <v>49000</v>
      </c>
      <c r="AG68" s="9">
        <f t="shared" si="44"/>
        <v>6.8341809636850697E-7</v>
      </c>
      <c r="AH68" s="9">
        <f t="shared" si="45"/>
        <v>2.9088209898230321E-6</v>
      </c>
      <c r="AI68" s="50">
        <f t="shared" si="46"/>
        <v>2.7336723854740279E-6</v>
      </c>
      <c r="AJ68">
        <f t="shared" si="8"/>
        <v>0.25</v>
      </c>
      <c r="AK68" s="10">
        <f t="shared" si="47"/>
        <v>49000</v>
      </c>
      <c r="AL68" s="9">
        <f t="shared" si="48"/>
        <v>1.4724223609236961E-8</v>
      </c>
      <c r="AM68" s="9">
        <f t="shared" si="49"/>
        <v>6.2689065197860117E-8</v>
      </c>
      <c r="AN68" s="50">
        <f t="shared" si="50"/>
        <v>1.4724223610709384E-18</v>
      </c>
      <c r="AO68">
        <f t="shared" si="9"/>
        <v>9999999999</v>
      </c>
      <c r="AP68" s="88">
        <f t="shared" si="10"/>
        <v>49000</v>
      </c>
      <c r="AQ68" s="9">
        <f t="shared" si="51"/>
        <v>2.1588443002474141E-10</v>
      </c>
      <c r="AR68" s="9">
        <f t="shared" si="52"/>
        <v>9.1886528139773032E-10</v>
      </c>
      <c r="AS68" s="50">
        <f t="shared" si="53"/>
        <v>8.6353772009896562E-10</v>
      </c>
      <c r="AT68">
        <f t="shared" si="11"/>
        <v>0.25</v>
      </c>
      <c r="AU68" s="10">
        <f t="shared" si="54"/>
        <v>49000</v>
      </c>
      <c r="AV68" s="9">
        <f t="shared" si="55"/>
        <v>4.6512239554788634E-12</v>
      </c>
      <c r="AW68" s="9">
        <f t="shared" si="56"/>
        <v>1.9802801800153701E-11</v>
      </c>
      <c r="AX68" s="50">
        <f t="shared" si="57"/>
        <v>4.6512239559439861E-22</v>
      </c>
      <c r="AY68">
        <f t="shared" si="12"/>
        <v>9999999999</v>
      </c>
      <c r="AZ68" s="88">
        <f t="shared" si="13"/>
        <v>49000</v>
      </c>
      <c r="BA68" s="9">
        <f t="shared" si="58"/>
        <v>6.8195570727142288E-14</v>
      </c>
      <c r="BB68" s="9">
        <f t="shared" si="59"/>
        <v>2.9025966476180333E-13</v>
      </c>
      <c r="BC68" s="50">
        <f t="shared" si="60"/>
        <v>2.7278228290856915E-13</v>
      </c>
      <c r="BD68">
        <f t="shared" si="14"/>
        <v>0.25</v>
      </c>
      <c r="BE68" s="10">
        <f t="shared" si="61"/>
        <v>49000</v>
      </c>
      <c r="BF68" s="9">
        <f t="shared" si="62"/>
        <v>1.469271647738957E-15</v>
      </c>
      <c r="BG68" s="9">
        <f t="shared" si="63"/>
        <v>6.255492212213695E-15</v>
      </c>
      <c r="BH68" s="50">
        <f t="shared" si="64"/>
        <v>1.4692716478858841E-25</v>
      </c>
      <c r="BI68">
        <f t="shared" si="15"/>
        <v>9999999999</v>
      </c>
      <c r="BJ68" s="88">
        <f t="shared" si="16"/>
        <v>49000</v>
      </c>
      <c r="BK68" s="9">
        <f t="shared" si="65"/>
        <v>2.1542247702938585E-17</v>
      </c>
      <c r="BL68" s="9">
        <f t="shared" si="66"/>
        <v>9.1689907860568903E-17</v>
      </c>
      <c r="BM68" s="50">
        <f t="shared" si="67"/>
        <v>8.6168990811754339E-17</v>
      </c>
      <c r="BN68">
        <f t="shared" si="17"/>
        <v>0.25</v>
      </c>
      <c r="BO68" s="10">
        <f t="shared" si="68"/>
        <v>49000</v>
      </c>
      <c r="BP68" s="9">
        <f t="shared" si="69"/>
        <v>4.6412711912995297E-19</v>
      </c>
      <c r="BQ68" s="9">
        <f t="shared" si="70"/>
        <v>1.9760427444224888E-18</v>
      </c>
      <c r="BR68" s="50">
        <f t="shared" si="71"/>
        <v>4.6412711917636569E-29</v>
      </c>
      <c r="BS68">
        <f t="shared" si="18"/>
        <v>9999999999</v>
      </c>
      <c r="BT68" s="88">
        <f t="shared" si="19"/>
        <v>49000</v>
      </c>
      <c r="BU68" s="9">
        <f t="shared" si="72"/>
        <v>6.8049648242410326E-21</v>
      </c>
      <c r="BV68" s="9">
        <f t="shared" si="73"/>
        <v>2.8963853353423761E-20</v>
      </c>
      <c r="BW68" s="50">
        <f t="shared" si="74"/>
        <v>2.721985929696413E-20</v>
      </c>
      <c r="BX68">
        <f t="shared" si="20"/>
        <v>0.25</v>
      </c>
      <c r="BY68" s="10">
        <f t="shared" si="75"/>
        <v>49000</v>
      </c>
      <c r="BZ68" s="9">
        <f t="shared" si="76"/>
        <v>1.4663664315569416E-22</v>
      </c>
      <c r="CA68" s="9">
        <f t="shared" si="77"/>
        <v>6.2410900980662204E-22</v>
      </c>
      <c r="CB68" s="50">
        <f t="shared" si="78"/>
        <v>1.4663664317035782E-32</v>
      </c>
      <c r="CC68">
        <f t="shared" si="21"/>
        <v>9999999999</v>
      </c>
      <c r="CD68" s="11">
        <v>3.2577857832864498E-24</v>
      </c>
      <c r="CE68" s="9">
        <f t="shared" si="79"/>
        <v>1.3031143133145799E-23</v>
      </c>
      <c r="CF68">
        <f t="shared" si="22"/>
        <v>0.25</v>
      </c>
      <c r="CH68">
        <f t="shared" si="31"/>
        <v>3.2577857832864505E-24</v>
      </c>
    </row>
    <row r="69" spans="2:86" ht="15.75" thickBot="1" x14ac:dyDescent="0.25">
      <c r="B69" s="83">
        <f>'[1]3 Ohm Jointless NOSHUNT'!C69</f>
        <v>9.5531830462527792E-2</v>
      </c>
      <c r="C69" s="93">
        <f>D69*'[1]3 Ohm Jointless NOSHUNT'!I69</f>
        <v>9.5376494562537856E-2</v>
      </c>
      <c r="D69" s="94">
        <f t="shared" si="0"/>
        <v>7.487804910213864</v>
      </c>
      <c r="E69" s="94">
        <f t="shared" si="1"/>
        <v>7.5121950897861414</v>
      </c>
      <c r="F69" s="95">
        <f t="shared" si="23"/>
        <v>7.9854990468362919E-3</v>
      </c>
      <c r="G69" s="86">
        <f>'[1]3 Ohm Jointless NOSHUNT'!D69</f>
        <v>0.23488717386951996</v>
      </c>
      <c r="H69" s="86">
        <f t="shared" si="2"/>
        <v>0.2341245551833131</v>
      </c>
      <c r="I69" s="50">
        <f t="shared" si="24"/>
        <v>7.9854990468362919E-3</v>
      </c>
      <c r="J69" s="51">
        <f t="shared" si="32"/>
        <v>100000</v>
      </c>
      <c r="K69" s="87">
        <f t="shared" si="33"/>
        <v>0.99780588297097761</v>
      </c>
      <c r="L69" s="87">
        <f t="shared" si="25"/>
        <v>1.0630047477991715E-3</v>
      </c>
      <c r="M69" s="87">
        <f t="shared" si="26"/>
        <v>1.1311122812231989E-3</v>
      </c>
      <c r="N69" s="88">
        <f t="shared" si="27"/>
        <v>40000</v>
      </c>
      <c r="O69" s="9">
        <f t="shared" si="34"/>
        <v>1.7587893338464491</v>
      </c>
      <c r="P69" s="11">
        <f t="shared" si="28"/>
        <v>15.000000000000005</v>
      </c>
      <c r="Q69" s="10">
        <f t="shared" si="29"/>
        <v>10000</v>
      </c>
      <c r="R69" s="9">
        <f t="shared" si="3"/>
        <v>5.9930067021464768E-3</v>
      </c>
      <c r="S69" s="9">
        <f t="shared" si="35"/>
        <v>2.9156996952983866E-2</v>
      </c>
      <c r="T69" s="50">
        <f t="shared" si="36"/>
        <v>0.59930067021464761</v>
      </c>
      <c r="U69">
        <f t="shared" si="4"/>
        <v>0.01</v>
      </c>
      <c r="V69" s="89">
        <f t="shared" si="30"/>
        <v>50000</v>
      </c>
      <c r="W69" s="9">
        <f t="shared" si="37"/>
        <v>1.996374761709073E-3</v>
      </c>
      <c r="X69" s="11">
        <f t="shared" si="38"/>
        <v>8.4971361250017162E-3</v>
      </c>
      <c r="Y69" s="90">
        <f t="shared" si="39"/>
        <v>7.9854990468362919E-3</v>
      </c>
      <c r="Z69">
        <f t="shared" si="5"/>
        <v>0.25</v>
      </c>
      <c r="AA69" s="10">
        <f t="shared" si="40"/>
        <v>50000</v>
      </c>
      <c r="AB69" s="9">
        <f t="shared" si="41"/>
        <v>3.9772721275379847E-5</v>
      </c>
      <c r="AC69" s="9">
        <f t="shared" si="42"/>
        <v>1.6932691819713939E-4</v>
      </c>
      <c r="AD69" s="50">
        <f t="shared" si="43"/>
        <v>3.9772721279357116E-15</v>
      </c>
      <c r="AE69">
        <f t="shared" si="6"/>
        <v>9999999999</v>
      </c>
      <c r="AF69" s="88">
        <f t="shared" si="7"/>
        <v>50000</v>
      </c>
      <c r="AG69" s="9">
        <f t="shared" si="44"/>
        <v>5.3920368140479956E-7</v>
      </c>
      <c r="AH69" s="9">
        <f t="shared" si="45"/>
        <v>2.2950035072955494E-6</v>
      </c>
      <c r="AI69" s="50">
        <f t="shared" si="46"/>
        <v>2.1568147256191982E-6</v>
      </c>
      <c r="AJ69">
        <f t="shared" si="8"/>
        <v>0.25</v>
      </c>
      <c r="AK69" s="10">
        <f t="shared" si="47"/>
        <v>50000</v>
      </c>
      <c r="AL69" s="9">
        <f t="shared" si="48"/>
        <v>1.0742270510779493E-8</v>
      </c>
      <c r="AM69" s="9">
        <f t="shared" si="49"/>
        <v>4.5733746691259806E-8</v>
      </c>
      <c r="AN69" s="50">
        <f t="shared" si="50"/>
        <v>1.0742270511853721E-18</v>
      </c>
      <c r="AO69">
        <f t="shared" si="9"/>
        <v>9999999999</v>
      </c>
      <c r="AP69" s="88">
        <f t="shared" si="10"/>
        <v>50000</v>
      </c>
      <c r="AQ69" s="9">
        <f t="shared" si="51"/>
        <v>1.4563428451258771E-10</v>
      </c>
      <c r="AR69" s="9">
        <f t="shared" si="52"/>
        <v>6.1986074143278576E-10</v>
      </c>
      <c r="AS69" s="50">
        <f t="shared" si="53"/>
        <v>5.8253713805035082E-10</v>
      </c>
      <c r="AT69">
        <f t="shared" si="11"/>
        <v>0.25</v>
      </c>
      <c r="AU69" s="10">
        <f t="shared" si="54"/>
        <v>50000</v>
      </c>
      <c r="AV69" s="9">
        <f t="shared" si="55"/>
        <v>2.9013950272041226E-12</v>
      </c>
      <c r="AW69" s="9">
        <f t="shared" si="56"/>
        <v>1.235229229167919E-11</v>
      </c>
      <c r="AX69" s="50">
        <f t="shared" si="57"/>
        <v>2.901395027494262E-22</v>
      </c>
      <c r="AY69">
        <f t="shared" si="12"/>
        <v>9999999999</v>
      </c>
      <c r="AZ69" s="88">
        <f t="shared" si="13"/>
        <v>50000</v>
      </c>
      <c r="BA69" s="9">
        <f t="shared" si="58"/>
        <v>3.9334569768211075E-14</v>
      </c>
      <c r="BB69" s="9">
        <f t="shared" si="59"/>
        <v>1.6741906386991951E-13</v>
      </c>
      <c r="BC69" s="50">
        <f t="shared" si="60"/>
        <v>1.573382790728443E-13</v>
      </c>
      <c r="BD69">
        <f t="shared" si="14"/>
        <v>0.25</v>
      </c>
      <c r="BE69" s="10">
        <f t="shared" si="61"/>
        <v>50000</v>
      </c>
      <c r="BF69" s="9">
        <f t="shared" si="62"/>
        <v>7.8364188422154782E-16</v>
      </c>
      <c r="BG69" s="9">
        <f t="shared" si="63"/>
        <v>3.3362480858852653E-15</v>
      </c>
      <c r="BH69" s="50">
        <f t="shared" si="64"/>
        <v>7.8364188429991206E-26</v>
      </c>
      <c r="BI69">
        <f t="shared" si="15"/>
        <v>9999999999</v>
      </c>
      <c r="BJ69" s="88">
        <f t="shared" si="16"/>
        <v>50000</v>
      </c>
      <c r="BK69" s="9">
        <f t="shared" si="65"/>
        <v>1.0623929550850628E-17</v>
      </c>
      <c r="BL69" s="9">
        <f t="shared" si="66"/>
        <v>4.5218451619135757E-17</v>
      </c>
      <c r="BM69" s="50">
        <f t="shared" si="67"/>
        <v>4.2495718203402514E-17</v>
      </c>
      <c r="BN69">
        <f t="shared" si="17"/>
        <v>0.25</v>
      </c>
      <c r="BO69" s="10">
        <f t="shared" si="68"/>
        <v>50000</v>
      </c>
      <c r="BP69" s="9">
        <f t="shared" si="69"/>
        <v>2.1165494424394062E-19</v>
      </c>
      <c r="BQ69" s="9">
        <f t="shared" si="70"/>
        <v>9.0109196152667589E-19</v>
      </c>
      <c r="BR69" s="50">
        <f t="shared" si="71"/>
        <v>2.1165494426510612E-29</v>
      </c>
      <c r="BS69">
        <f t="shared" si="18"/>
        <v>9999999999</v>
      </c>
      <c r="BT69" s="88">
        <f t="shared" si="19"/>
        <v>50000</v>
      </c>
      <c r="BU69" s="9">
        <f t="shared" si="72"/>
        <v>2.869432257964172E-21</v>
      </c>
      <c r="BV69" s="9">
        <f t="shared" si="73"/>
        <v>1.2213114626304685E-20</v>
      </c>
      <c r="BW69" s="50">
        <f t="shared" si="74"/>
        <v>1.1477729031856688E-20</v>
      </c>
      <c r="BX69">
        <f t="shared" si="20"/>
        <v>0.25</v>
      </c>
      <c r="BY69" s="10">
        <f t="shared" si="75"/>
        <v>50000</v>
      </c>
      <c r="BZ69" s="9">
        <f t="shared" si="76"/>
        <v>5.7174142764681332E-23</v>
      </c>
      <c r="CA69" s="9">
        <f t="shared" si="77"/>
        <v>2.433433143760749E-22</v>
      </c>
      <c r="CB69" s="50">
        <f t="shared" si="78"/>
        <v>5.7174142770398744E-33</v>
      </c>
      <c r="CC69">
        <f t="shared" si="21"/>
        <v>9999999999</v>
      </c>
      <c r="CD69" s="11">
        <v>1.1745419958768706E-24</v>
      </c>
      <c r="CE69" s="9">
        <f t="shared" si="79"/>
        <v>4.6981679835074826E-24</v>
      </c>
      <c r="CF69">
        <f t="shared" si="22"/>
        <v>0.25</v>
      </c>
      <c r="CH69">
        <f t="shared" si="31"/>
        <v>1.1745419958768703E-24</v>
      </c>
    </row>
  </sheetData>
  <sheetProtection selectLockedCells="1" selectUnlockedCells="1"/>
  <mergeCells count="15">
    <mergeCell ref="AK18:AO18"/>
    <mergeCell ref="N18:P18"/>
    <mergeCell ref="Q18:U18"/>
    <mergeCell ref="V18:Z18"/>
    <mergeCell ref="AA18:AE18"/>
    <mergeCell ref="AF18:AJ18"/>
    <mergeCell ref="BT18:BX18"/>
    <mergeCell ref="BY18:CC18"/>
    <mergeCell ref="CD18:CF18"/>
    <mergeCell ref="AP18:AT18"/>
    <mergeCell ref="AU18:AY18"/>
    <mergeCell ref="AZ18:BD18"/>
    <mergeCell ref="BE18:BI18"/>
    <mergeCell ref="BJ18:BN18"/>
    <mergeCell ref="BO18:BS18"/>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5"/>
  <sheetViews>
    <sheetView zoomScaleNormal="100" workbookViewId="0">
      <selection activeCell="C16" sqref="C16"/>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5703125" customWidth="1"/>
    <col min="9" max="9" width="12.42578125" bestFit="1" customWidth="1"/>
  </cols>
  <sheetData>
    <row r="2" spans="2:10" ht="23.25" x14ac:dyDescent="0.2">
      <c r="B2" s="6" t="s">
        <v>63</v>
      </c>
    </row>
    <row r="4" spans="2:10" ht="15" x14ac:dyDescent="0.2">
      <c r="B4" s="4" t="s">
        <v>6</v>
      </c>
    </row>
    <row r="5" spans="2:10" ht="15" x14ac:dyDescent="0.2">
      <c r="B5" s="4" t="s">
        <v>7</v>
      </c>
    </row>
    <row r="7" spans="2:10" ht="15" x14ac:dyDescent="0.2">
      <c r="B7" s="13" t="s">
        <v>0</v>
      </c>
      <c r="G7" s="17" t="s">
        <v>21</v>
      </c>
    </row>
    <row r="8" spans="2:10" ht="15.75" thickBot="1" x14ac:dyDescent="0.25">
      <c r="B8" s="1">
        <v>1.84E-2</v>
      </c>
      <c r="C8" s="39" t="s">
        <v>1</v>
      </c>
      <c r="D8" s="40"/>
    </row>
    <row r="9" spans="2:10" ht="15.75" thickTop="1" x14ac:dyDescent="0.2">
      <c r="B9" s="1">
        <v>3</v>
      </c>
      <c r="C9" s="39" t="s">
        <v>2</v>
      </c>
      <c r="D9" s="40"/>
      <c r="H9" s="16" t="s">
        <v>18</v>
      </c>
      <c r="I9" s="20" t="s">
        <v>19</v>
      </c>
    </row>
    <row r="10" spans="2:10" ht="15.75" thickBot="1" x14ac:dyDescent="0.25">
      <c r="B10" s="4"/>
      <c r="C10" s="4"/>
      <c r="G10" s="16" t="s">
        <v>14</v>
      </c>
      <c r="H10" s="3">
        <v>0.25</v>
      </c>
      <c r="I10" s="21">
        <f>(1/H10)/(1/H$12)*I$12</f>
        <v>1.1207126822384994</v>
      </c>
    </row>
    <row r="11" spans="2:10" ht="15.75" thickTop="1" x14ac:dyDescent="0.2">
      <c r="B11" s="13" t="s">
        <v>3</v>
      </c>
      <c r="G11" s="16" t="s">
        <v>15</v>
      </c>
      <c r="H11" s="3">
        <v>9999999999</v>
      </c>
      <c r="I11" s="5">
        <f>(1/H11)/(1/H$12)*I$12</f>
        <v>2.8017817058764265E-11</v>
      </c>
    </row>
    <row r="12" spans="2:10" ht="15" x14ac:dyDescent="0.2">
      <c r="B12" s="5">
        <f>SQRT(B8/B9)</f>
        <v>7.8315600829804877E-2</v>
      </c>
      <c r="C12" s="4" t="s">
        <v>4</v>
      </c>
      <c r="F12" s="5"/>
      <c r="G12" s="16" t="s">
        <v>16</v>
      </c>
      <c r="H12">
        <f>1/(1/H10+1/H11)</f>
        <v>0.24999999999375</v>
      </c>
      <c r="I12" s="5">
        <f>D16</f>
        <v>1.1207126822665172</v>
      </c>
    </row>
    <row r="13" spans="2:10" ht="15" x14ac:dyDescent="0.2">
      <c r="B13" s="5">
        <f>SQRT(B8*B9)</f>
        <v>0.2349468024894146</v>
      </c>
      <c r="C13" s="4" t="s">
        <v>5</v>
      </c>
      <c r="F13" s="5"/>
    </row>
    <row r="14" spans="2:10" ht="27" customHeight="1" x14ac:dyDescent="0.2">
      <c r="B14" s="14" t="s">
        <v>8</v>
      </c>
      <c r="C14" s="14" t="s">
        <v>53</v>
      </c>
      <c r="D14" s="14" t="s">
        <v>9</v>
      </c>
      <c r="E14" s="15" t="s">
        <v>12</v>
      </c>
      <c r="F14" s="7"/>
      <c r="G14" s="16" t="s">
        <v>20</v>
      </c>
      <c r="I14" s="7"/>
      <c r="J14" s="7"/>
    </row>
    <row r="15" spans="2:10" ht="15" x14ac:dyDescent="0.2">
      <c r="B15" s="8">
        <v>23000</v>
      </c>
      <c r="C15" s="9">
        <f>C16 * COSH($B$12 *B15 / 1000) + (D16) * $B$13 * SINH($B$12 * B15/ 1000)</f>
        <v>1.6474127526167459</v>
      </c>
      <c r="D15" s="9">
        <f>C16 / $B$13 * SINH($B$12 *B15 / 1000) +( D16) * COSH($B$12 * B15 / 1000)</f>
        <v>7</v>
      </c>
      <c r="G15" s="16" t="s">
        <v>67</v>
      </c>
    </row>
    <row r="16" spans="2:10" ht="15" x14ac:dyDescent="0.2">
      <c r="B16" s="10"/>
      <c r="C16" s="11">
        <v>0.28017817055962485</v>
      </c>
      <c r="D16" s="9">
        <f>C16/E16</f>
        <v>1.1207126822665172</v>
      </c>
      <c r="E16" s="19">
        <f>H12</f>
        <v>0.24999999999375</v>
      </c>
      <c r="F16" t="s">
        <v>10</v>
      </c>
      <c r="H16" s="5"/>
    </row>
    <row r="18" spans="2:3" x14ac:dyDescent="0.2">
      <c r="B18" s="12" t="s">
        <v>11</v>
      </c>
    </row>
    <row r="19" spans="2:3" x14ac:dyDescent="0.2">
      <c r="B19" s="12" t="s">
        <v>55</v>
      </c>
    </row>
    <row r="21" spans="2:3" x14ac:dyDescent="0.2">
      <c r="B21" s="131" t="s">
        <v>47</v>
      </c>
      <c r="C21" s="131"/>
    </row>
    <row r="22" spans="2:3" x14ac:dyDescent="0.2">
      <c r="B22" s="132" t="s">
        <v>48</v>
      </c>
      <c r="C22" s="132"/>
    </row>
    <row r="23" spans="2:3" x14ac:dyDescent="0.2">
      <c r="B23" s="132" t="s">
        <v>49</v>
      </c>
      <c r="C23" s="132"/>
    </row>
    <row r="25" spans="2:3" x14ac:dyDescent="0.2">
      <c r="B25" t="s">
        <v>54</v>
      </c>
    </row>
    <row r="27" spans="2:3" x14ac:dyDescent="0.2">
      <c r="B27" s="2" t="s">
        <v>60</v>
      </c>
      <c r="C27" s="2"/>
    </row>
    <row r="28" spans="2:3" x14ac:dyDescent="0.2">
      <c r="B28" t="s">
        <v>75</v>
      </c>
    </row>
    <row r="29" spans="2:3" x14ac:dyDescent="0.2">
      <c r="B29" t="s">
        <v>57</v>
      </c>
    </row>
    <row r="30" spans="2:3" x14ac:dyDescent="0.2">
      <c r="B30" t="s">
        <v>61</v>
      </c>
    </row>
    <row r="31" spans="2:3" x14ac:dyDescent="0.2">
      <c r="B31" t="s">
        <v>101</v>
      </c>
    </row>
    <row r="32" spans="2:3" x14ac:dyDescent="0.2">
      <c r="B32" t="s">
        <v>56</v>
      </c>
    </row>
    <row r="33" spans="2:2" x14ac:dyDescent="0.2">
      <c r="B33" t="s">
        <v>76</v>
      </c>
    </row>
    <row r="34" spans="2:2" x14ac:dyDescent="0.2">
      <c r="B34" t="s">
        <v>58</v>
      </c>
    </row>
    <row r="35" spans="2:2" x14ac:dyDescent="0.2">
      <c r="B35" t="s">
        <v>59</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9"/>
  <sheetViews>
    <sheetView topLeftCell="A4" zoomScaleNormal="100" workbookViewId="0">
      <selection activeCell="B36" sqref="B36"/>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5703125" customWidth="1"/>
    <col min="9" max="9" width="12.42578125" bestFit="1" customWidth="1"/>
  </cols>
  <sheetData>
    <row r="2" spans="2:10" ht="23.25" x14ac:dyDescent="0.2">
      <c r="B2" s="6" t="s">
        <v>64</v>
      </c>
    </row>
    <row r="4" spans="2:10" ht="15" x14ac:dyDescent="0.2">
      <c r="B4" s="4" t="s">
        <v>6</v>
      </c>
    </row>
    <row r="5" spans="2:10" ht="15" x14ac:dyDescent="0.2">
      <c r="B5" s="4" t="s">
        <v>7</v>
      </c>
    </row>
    <row r="7" spans="2:10" ht="15" x14ac:dyDescent="0.2">
      <c r="B7" s="13" t="s">
        <v>0</v>
      </c>
      <c r="G7" s="17" t="s">
        <v>17</v>
      </c>
    </row>
    <row r="8" spans="2:10" ht="15.75" thickBot="1" x14ac:dyDescent="0.25">
      <c r="B8" s="1">
        <v>1.84E-2</v>
      </c>
      <c r="C8" s="39" t="s">
        <v>1</v>
      </c>
      <c r="D8" s="40"/>
    </row>
    <row r="9" spans="2:10" ht="15.75" thickTop="1" x14ac:dyDescent="0.2">
      <c r="B9" s="1">
        <v>3</v>
      </c>
      <c r="C9" s="39" t="s">
        <v>2</v>
      </c>
      <c r="D9" s="40"/>
      <c r="H9" s="16" t="s">
        <v>18</v>
      </c>
      <c r="I9" s="20" t="s">
        <v>19</v>
      </c>
    </row>
    <row r="10" spans="2:10" ht="15.75" thickBot="1" x14ac:dyDescent="0.25">
      <c r="B10" s="4"/>
      <c r="C10" s="4"/>
      <c r="G10" s="16" t="s">
        <v>14</v>
      </c>
      <c r="H10" s="3">
        <v>0.25</v>
      </c>
      <c r="I10" s="21">
        <f>(1/H10)/(1/H$12)*I$12</f>
        <v>0.36440734338029795</v>
      </c>
    </row>
    <row r="11" spans="2:10" ht="15.75" thickTop="1" x14ac:dyDescent="0.2">
      <c r="B11" s="13" t="s">
        <v>3</v>
      </c>
      <c r="G11" s="16" t="s">
        <v>15</v>
      </c>
      <c r="H11" s="3">
        <v>0.06</v>
      </c>
      <c r="I11" s="5">
        <f>(1/H11)/(1/H$12)*I$12</f>
        <v>1.5183639307512415</v>
      </c>
    </row>
    <row r="12" spans="2:10" ht="15" x14ac:dyDescent="0.2">
      <c r="B12" s="5">
        <f>SQRT(B8/B9)</f>
        <v>7.8315600829804877E-2</v>
      </c>
      <c r="C12" s="4" t="s">
        <v>4</v>
      </c>
      <c r="F12" s="5"/>
      <c r="G12" s="16" t="s">
        <v>16</v>
      </c>
      <c r="H12">
        <f>1/(1/H10+1/H11)</f>
        <v>4.8387096774193547E-2</v>
      </c>
      <c r="I12" s="5">
        <f>D16</f>
        <v>1.8827712741315394</v>
      </c>
    </row>
    <row r="13" spans="2:10" ht="15" x14ac:dyDescent="0.2">
      <c r="B13" s="5">
        <f>SQRT(B8*B9)</f>
        <v>0.2349468024894146</v>
      </c>
      <c r="C13" s="4" t="s">
        <v>5</v>
      </c>
      <c r="F13" s="5"/>
    </row>
    <row r="14" spans="2:10" ht="27" customHeight="1" x14ac:dyDescent="0.2">
      <c r="B14" s="14" t="s">
        <v>8</v>
      </c>
      <c r="C14" s="14" t="s">
        <v>53</v>
      </c>
      <c r="D14" s="14" t="s">
        <v>9</v>
      </c>
      <c r="E14" s="15" t="s">
        <v>12</v>
      </c>
      <c r="F14" s="7"/>
      <c r="G14" s="16" t="s">
        <v>20</v>
      </c>
      <c r="I14" s="7"/>
      <c r="J14" s="7"/>
    </row>
    <row r="15" spans="2:10" ht="15" x14ac:dyDescent="0.2">
      <c r="B15" s="8">
        <v>23000</v>
      </c>
      <c r="C15" s="9">
        <f>C16 * COSH($B$12 *B15 / 1000) + (D16) * $B$13 * SINH($B$12 * B15/ 1000)</f>
        <v>1.5866395485654532</v>
      </c>
      <c r="D15" s="9">
        <f>C16 / $B$13 * SINH($B$12 *B15 / 1000) +( D16) * COSH($B$12 * B15 / 1000)</f>
        <v>7</v>
      </c>
    </row>
    <row r="16" spans="2:10" ht="15" x14ac:dyDescent="0.2">
      <c r="B16" s="10"/>
      <c r="C16" s="11">
        <v>9.1101835845074489E-2</v>
      </c>
      <c r="D16" s="9">
        <f>C16/E16</f>
        <v>1.8827712741315394</v>
      </c>
      <c r="E16" s="19">
        <f>H12</f>
        <v>4.8387096774193547E-2</v>
      </c>
      <c r="F16" t="s">
        <v>73</v>
      </c>
      <c r="G16" s="24" t="s">
        <v>69</v>
      </c>
      <c r="H16" s="5"/>
    </row>
    <row r="17" spans="2:7" x14ac:dyDescent="0.2">
      <c r="G17" s="24" t="s">
        <v>26</v>
      </c>
    </row>
    <row r="18" spans="2:7" x14ac:dyDescent="0.2">
      <c r="B18" s="12" t="s">
        <v>11</v>
      </c>
      <c r="G18" s="24"/>
    </row>
    <row r="19" spans="2:7" x14ac:dyDescent="0.2">
      <c r="B19" s="12" t="s">
        <v>55</v>
      </c>
      <c r="G19" s="24" t="s">
        <v>70</v>
      </c>
    </row>
    <row r="21" spans="2:7" x14ac:dyDescent="0.2">
      <c r="B21" s="131" t="s">
        <v>47</v>
      </c>
      <c r="C21" s="131"/>
    </row>
    <row r="22" spans="2:7" x14ac:dyDescent="0.2">
      <c r="B22" s="132" t="s">
        <v>48</v>
      </c>
      <c r="C22" s="132"/>
    </row>
    <row r="23" spans="2:7" x14ac:dyDescent="0.2">
      <c r="B23" s="132" t="s">
        <v>49</v>
      </c>
      <c r="C23" s="132"/>
    </row>
    <row r="25" spans="2:7" x14ac:dyDescent="0.2">
      <c r="B25" t="s">
        <v>54</v>
      </c>
    </row>
    <row r="27" spans="2:7" x14ac:dyDescent="0.2">
      <c r="B27" s="2" t="s">
        <v>60</v>
      </c>
      <c r="C27" s="2"/>
      <c r="F27">
        <f>7/D15</f>
        <v>1</v>
      </c>
    </row>
    <row r="28" spans="2:7" x14ac:dyDescent="0.2">
      <c r="B28" t="s">
        <v>68</v>
      </c>
    </row>
    <row r="29" spans="2:7" x14ac:dyDescent="0.2">
      <c r="B29" t="s">
        <v>71</v>
      </c>
    </row>
    <row r="30" spans="2:7" x14ac:dyDescent="0.2">
      <c r="B30" t="s">
        <v>72</v>
      </c>
    </row>
    <row r="31" spans="2:7" x14ac:dyDescent="0.2">
      <c r="B31" t="s">
        <v>74</v>
      </c>
    </row>
    <row r="32" spans="2:7" x14ac:dyDescent="0.2">
      <c r="B32" t="s">
        <v>78</v>
      </c>
    </row>
    <row r="33" spans="2:2" x14ac:dyDescent="0.2">
      <c r="B33" t="s">
        <v>79</v>
      </c>
    </row>
    <row r="34" spans="2:2" x14ac:dyDescent="0.2">
      <c r="B34" t="s">
        <v>61</v>
      </c>
    </row>
    <row r="35" spans="2:2" x14ac:dyDescent="0.2">
      <c r="B35" t="s">
        <v>87</v>
      </c>
    </row>
    <row r="36" spans="2:2" x14ac:dyDescent="0.2">
      <c r="B36" t="s">
        <v>80</v>
      </c>
    </row>
    <row r="37" spans="2:2" x14ac:dyDescent="0.2">
      <c r="B37" t="s">
        <v>81</v>
      </c>
    </row>
    <row r="38" spans="2:2" x14ac:dyDescent="0.2">
      <c r="B38" t="s">
        <v>82</v>
      </c>
    </row>
    <row r="39" spans="2:2" x14ac:dyDescent="0.2">
      <c r="B39" t="s">
        <v>77</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6"/>
  <sheetViews>
    <sheetView zoomScaleNormal="100" workbookViewId="0">
      <selection activeCell="F21" sqref="F21"/>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85546875" customWidth="1"/>
  </cols>
  <sheetData>
    <row r="2" spans="2:10" ht="23.25" x14ac:dyDescent="0.2">
      <c r="B2" s="6" t="s">
        <v>65</v>
      </c>
    </row>
    <row r="3" spans="2:10" ht="12.75" customHeight="1" x14ac:dyDescent="0.2">
      <c r="B3" s="6"/>
    </row>
    <row r="4" spans="2:10" ht="12.75" customHeight="1" x14ac:dyDescent="0.2">
      <c r="B4" s="4" t="s">
        <v>6</v>
      </c>
    </row>
    <row r="5" spans="2:10" ht="12.75" customHeight="1" x14ac:dyDescent="0.2">
      <c r="B5" s="4" t="s">
        <v>7</v>
      </c>
    </row>
    <row r="7" spans="2:10" ht="15" x14ac:dyDescent="0.2">
      <c r="B7" s="13" t="s">
        <v>0</v>
      </c>
      <c r="G7" s="17" t="s">
        <v>21</v>
      </c>
    </row>
    <row r="8" spans="2:10" ht="15" x14ac:dyDescent="0.2">
      <c r="B8" s="1">
        <v>1.84E-2</v>
      </c>
      <c r="C8" s="39" t="s">
        <v>1</v>
      </c>
      <c r="D8" s="40"/>
    </row>
    <row r="9" spans="2:10" ht="15" x14ac:dyDescent="0.2">
      <c r="B9" s="1">
        <v>15</v>
      </c>
      <c r="C9" s="39" t="s">
        <v>13</v>
      </c>
      <c r="D9" s="40"/>
      <c r="H9" s="16" t="s">
        <v>18</v>
      </c>
      <c r="I9" s="18" t="s">
        <v>19</v>
      </c>
    </row>
    <row r="10" spans="2:10" ht="15" x14ac:dyDescent="0.2">
      <c r="B10" s="4"/>
      <c r="C10" s="4"/>
      <c r="G10" s="16" t="s">
        <v>14</v>
      </c>
      <c r="H10" s="3">
        <v>0.25</v>
      </c>
      <c r="I10" s="5">
        <f>(1/H10)/(1/H$12)*I$12</f>
        <v>2.0437506165105406</v>
      </c>
    </row>
    <row r="11" spans="2:10" ht="15" x14ac:dyDescent="0.2">
      <c r="B11" s="13" t="s">
        <v>3</v>
      </c>
      <c r="G11" s="16" t="s">
        <v>15</v>
      </c>
      <c r="H11" s="3">
        <v>9999999999</v>
      </c>
      <c r="I11" s="5">
        <f>(1/H11)/(1/H$12)*I$12</f>
        <v>5.1093765417872889E-11</v>
      </c>
    </row>
    <row r="12" spans="2:10" ht="15" x14ac:dyDescent="0.2">
      <c r="B12" s="5">
        <f>SQRT(B8/B9)</f>
        <v>3.5023801430836526E-2</v>
      </c>
      <c r="C12" s="4" t="s">
        <v>4</v>
      </c>
      <c r="F12" s="5"/>
      <c r="G12" s="16" t="s">
        <v>16</v>
      </c>
      <c r="H12">
        <f>1/(1/H10+1/H11)</f>
        <v>0.24999999999375</v>
      </c>
      <c r="I12" s="5">
        <f>D16</f>
        <v>2.0437506165616344</v>
      </c>
    </row>
    <row r="13" spans="2:10" ht="15" x14ac:dyDescent="0.2">
      <c r="B13" s="5">
        <f>SQRT(B8*B9)</f>
        <v>0.52535702146254792</v>
      </c>
      <c r="C13" s="4" t="s">
        <v>5</v>
      </c>
      <c r="F13" s="5"/>
    </row>
    <row r="14" spans="2:10" ht="27" customHeight="1" x14ac:dyDescent="0.2">
      <c r="B14" s="14" t="s">
        <v>8</v>
      </c>
      <c r="C14" s="14" t="s">
        <v>53</v>
      </c>
      <c r="D14" s="14" t="s">
        <v>9</v>
      </c>
      <c r="E14" s="15" t="s">
        <v>12</v>
      </c>
      <c r="F14" s="7"/>
      <c r="G14" s="16" t="s">
        <v>20</v>
      </c>
      <c r="I14" s="7"/>
      <c r="J14" s="7"/>
    </row>
    <row r="15" spans="2:10" ht="15" x14ac:dyDescent="0.2">
      <c r="B15" s="8">
        <v>23000</v>
      </c>
      <c r="C15" s="9">
        <f>C16 * COSH($B$12 *B15 / 1000) + (D16) * $B$13 * SINH($B$12 * B15/ 1000)</f>
        <v>1.6474127526167459</v>
      </c>
      <c r="D15" s="9">
        <f>C16 / $B$13 * SINH($B$12 *B15 / 1000) +( D16) * COSH($B$12 * B15 / 1000)</f>
        <v>3.6144539086312015</v>
      </c>
      <c r="G15" s="16" t="s">
        <v>67</v>
      </c>
    </row>
    <row r="16" spans="2:10" ht="15" x14ac:dyDescent="0.2">
      <c r="B16" s="10"/>
      <c r="C16" s="11">
        <v>0.51093765412763514</v>
      </c>
      <c r="D16" s="9">
        <f>C16/E16</f>
        <v>2.0437506165616344</v>
      </c>
      <c r="E16" s="19">
        <f>H12</f>
        <v>0.24999999999375</v>
      </c>
      <c r="F16" t="s">
        <v>10</v>
      </c>
      <c r="H16" s="5"/>
    </row>
    <row r="18" spans="2:8" x14ac:dyDescent="0.2">
      <c r="B18" s="12" t="s">
        <v>11</v>
      </c>
    </row>
    <row r="19" spans="2:8" x14ac:dyDescent="0.2">
      <c r="B19" s="12" t="s">
        <v>55</v>
      </c>
    </row>
    <row r="21" spans="2:8" x14ac:dyDescent="0.2">
      <c r="B21" s="131" t="s">
        <v>47</v>
      </c>
      <c r="C21" s="131"/>
    </row>
    <row r="22" spans="2:8" x14ac:dyDescent="0.2">
      <c r="B22" s="132" t="s">
        <v>48</v>
      </c>
      <c r="C22" s="132"/>
    </row>
    <row r="23" spans="2:8" x14ac:dyDescent="0.2">
      <c r="B23" s="132" t="s">
        <v>49</v>
      </c>
      <c r="C23" s="132"/>
    </row>
    <row r="25" spans="2:8" x14ac:dyDescent="0.2">
      <c r="B25" t="s">
        <v>54</v>
      </c>
    </row>
    <row r="27" spans="2:8" x14ac:dyDescent="0.2">
      <c r="B27" s="2" t="s">
        <v>60</v>
      </c>
      <c r="C27" s="3"/>
    </row>
    <row r="28" spans="2:8" x14ac:dyDescent="0.2">
      <c r="B28" t="s">
        <v>83</v>
      </c>
    </row>
    <row r="29" spans="2:8" x14ac:dyDescent="0.2">
      <c r="B29" t="s">
        <v>78</v>
      </c>
    </row>
    <row r="30" spans="2:8" x14ac:dyDescent="0.2">
      <c r="B30" t="s">
        <v>84</v>
      </c>
    </row>
    <row r="31" spans="2:8" x14ac:dyDescent="0.2">
      <c r="B31" t="s">
        <v>85</v>
      </c>
    </row>
    <row r="32" spans="2:8" x14ac:dyDescent="0.2">
      <c r="B32" t="s">
        <v>86</v>
      </c>
      <c r="H32">
        <f>'Ex 1 - Wet Ballast UnShunt'!C15/'Ex 1 - Dry Ballast UnShunt'!C15</f>
        <v>1</v>
      </c>
    </row>
    <row r="33" spans="2:2" x14ac:dyDescent="0.2">
      <c r="B33" t="s">
        <v>89</v>
      </c>
    </row>
    <row r="34" spans="2:2" x14ac:dyDescent="0.2">
      <c r="B34" t="s">
        <v>90</v>
      </c>
    </row>
    <row r="35" spans="2:2" x14ac:dyDescent="0.2">
      <c r="B35" t="s">
        <v>92</v>
      </c>
    </row>
    <row r="36" spans="2:2" x14ac:dyDescent="0.2">
      <c r="B36" t="s">
        <v>91</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6"/>
  <sheetViews>
    <sheetView zoomScaleNormal="100" workbookViewId="0">
      <selection activeCell="I41" sqref="I41"/>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85546875" customWidth="1"/>
  </cols>
  <sheetData>
    <row r="2" spans="2:10" ht="23.25" x14ac:dyDescent="0.2">
      <c r="B2" s="6" t="s">
        <v>66</v>
      </c>
    </row>
    <row r="4" spans="2:10" ht="15" x14ac:dyDescent="0.2">
      <c r="B4" s="4" t="s">
        <v>6</v>
      </c>
    </row>
    <row r="5" spans="2:10" ht="15" x14ac:dyDescent="0.2">
      <c r="B5" s="4" t="s">
        <v>7</v>
      </c>
    </row>
    <row r="7" spans="2:10" ht="15" x14ac:dyDescent="0.2">
      <c r="B7" s="13" t="s">
        <v>0</v>
      </c>
      <c r="G7" s="17" t="s">
        <v>17</v>
      </c>
    </row>
    <row r="8" spans="2:10" ht="15" x14ac:dyDescent="0.2">
      <c r="B8" s="1">
        <v>1.84E-2</v>
      </c>
      <c r="C8" s="39" t="s">
        <v>1</v>
      </c>
      <c r="D8" s="40"/>
    </row>
    <row r="9" spans="2:10" ht="15" x14ac:dyDescent="0.2">
      <c r="B9" s="1">
        <v>15</v>
      </c>
      <c r="C9" s="39" t="s">
        <v>13</v>
      </c>
      <c r="D9" s="40"/>
      <c r="H9" s="16" t="s">
        <v>18</v>
      </c>
      <c r="I9" s="18" t="s">
        <v>19</v>
      </c>
    </row>
    <row r="10" spans="2:10" ht="15" x14ac:dyDescent="0.2">
      <c r="B10" s="4"/>
      <c r="C10" s="4"/>
      <c r="G10" s="16" t="s">
        <v>14</v>
      </c>
      <c r="H10" s="3">
        <v>0.25</v>
      </c>
      <c r="I10" s="5">
        <f>(1/H10)/(1/H$12)*I$12</f>
        <v>0.59550842217139499</v>
      </c>
    </row>
    <row r="11" spans="2:10" ht="15" x14ac:dyDescent="0.2">
      <c r="B11" s="13" t="s">
        <v>3</v>
      </c>
      <c r="G11" s="16" t="s">
        <v>15</v>
      </c>
      <c r="H11" s="3">
        <v>0.06</v>
      </c>
      <c r="I11" s="5">
        <f>(1/H11)/(1/H$12)*I$12</f>
        <v>2.4812850923808125</v>
      </c>
    </row>
    <row r="12" spans="2:10" ht="15" x14ac:dyDescent="0.2">
      <c r="B12" s="5">
        <f>SQRT(B8/B9)</f>
        <v>3.5023801430836526E-2</v>
      </c>
      <c r="C12" s="4" t="s">
        <v>4</v>
      </c>
      <c r="F12" s="5"/>
      <c r="G12" s="16" t="s">
        <v>16</v>
      </c>
      <c r="H12" s="5">
        <f>1/(1/H10+1/H11)</f>
        <v>4.8387096774193547E-2</v>
      </c>
      <c r="I12" s="5">
        <f>D16</f>
        <v>3.0767935145522074</v>
      </c>
    </row>
    <row r="13" spans="2:10" ht="15" x14ac:dyDescent="0.2">
      <c r="B13" s="5">
        <f>SQRT(B8*B9)</f>
        <v>0.52535702146254792</v>
      </c>
      <c r="C13" s="4" t="s">
        <v>5</v>
      </c>
      <c r="F13" s="5"/>
    </row>
    <row r="14" spans="2:10" ht="27" customHeight="1" x14ac:dyDescent="0.2">
      <c r="B14" s="14" t="s">
        <v>8</v>
      </c>
      <c r="C14" s="14" t="s">
        <v>53</v>
      </c>
      <c r="D14" s="14" t="s">
        <v>9</v>
      </c>
      <c r="E14" s="15" t="s">
        <v>12</v>
      </c>
      <c r="F14" s="7"/>
      <c r="G14" s="16" t="s">
        <v>20</v>
      </c>
      <c r="I14" s="7"/>
      <c r="J14" s="7"/>
    </row>
    <row r="15" spans="2:10" ht="15" x14ac:dyDescent="0.2">
      <c r="B15" s="8">
        <v>23000</v>
      </c>
      <c r="C15" s="9">
        <f>C16 * COSH($B$12 *B15 / 1000) + (D16) * $B$13 * SINH($B$12 * B15/ 1000)</f>
        <v>1.6474127526167459</v>
      </c>
      <c r="D15" s="9">
        <f>C16 / $B$13 * SINH($B$12 *B15 / 1000) +( D16) * COSH($B$12 * B15 / 1000)</f>
        <v>4.3840133176509362</v>
      </c>
    </row>
    <row r="16" spans="2:10" ht="15" x14ac:dyDescent="0.2">
      <c r="B16" s="10"/>
      <c r="C16" s="11">
        <v>0.14887710554284875</v>
      </c>
      <c r="D16" s="9">
        <f>C16/E16</f>
        <v>3.0767935145522074</v>
      </c>
      <c r="E16" s="23">
        <f>H12</f>
        <v>4.8387096774193547E-2</v>
      </c>
      <c r="F16" t="s">
        <v>73</v>
      </c>
      <c r="G16" s="24" t="s">
        <v>69</v>
      </c>
      <c r="H16" s="5"/>
    </row>
    <row r="17" spans="2:9" x14ac:dyDescent="0.2">
      <c r="G17" s="24" t="s">
        <v>26</v>
      </c>
    </row>
    <row r="18" spans="2:9" x14ac:dyDescent="0.2">
      <c r="B18" s="12" t="s">
        <v>11</v>
      </c>
      <c r="G18" s="24"/>
    </row>
    <row r="19" spans="2:9" x14ac:dyDescent="0.2">
      <c r="B19" s="12" t="s">
        <v>55</v>
      </c>
      <c r="G19" s="24" t="s">
        <v>70</v>
      </c>
    </row>
    <row r="21" spans="2:9" x14ac:dyDescent="0.2">
      <c r="B21" s="131" t="s">
        <v>47</v>
      </c>
      <c r="C21" s="131"/>
    </row>
    <row r="22" spans="2:9" x14ac:dyDescent="0.2">
      <c r="B22" s="132" t="s">
        <v>48</v>
      </c>
      <c r="C22" s="132"/>
    </row>
    <row r="23" spans="2:9" x14ac:dyDescent="0.2">
      <c r="B23" s="132" t="s">
        <v>49</v>
      </c>
      <c r="C23" s="132"/>
    </row>
    <row r="24" spans="2:9" x14ac:dyDescent="0.2">
      <c r="D24">
        <v>1.6474127526167499</v>
      </c>
    </row>
    <row r="25" spans="2:9" ht="15" x14ac:dyDescent="0.2">
      <c r="B25" t="s">
        <v>54</v>
      </c>
      <c r="C25" s="9"/>
    </row>
    <row r="27" spans="2:9" x14ac:dyDescent="0.2">
      <c r="B27" s="2" t="s">
        <v>60</v>
      </c>
    </row>
    <row r="28" spans="2:9" x14ac:dyDescent="0.2">
      <c r="B28" t="s">
        <v>93</v>
      </c>
    </row>
    <row r="29" spans="2:9" x14ac:dyDescent="0.2">
      <c r="B29" t="s">
        <v>78</v>
      </c>
    </row>
    <row r="30" spans="2:9" x14ac:dyDescent="0.2">
      <c r="B30" t="s">
        <v>94</v>
      </c>
    </row>
    <row r="31" spans="2:9" x14ac:dyDescent="0.2">
      <c r="B31" t="s">
        <v>85</v>
      </c>
      <c r="I31">
        <f>'Ex 1 - Wet Ballast UnShunt'!C15/C15</f>
        <v>1</v>
      </c>
    </row>
    <row r="32" spans="2:9" x14ac:dyDescent="0.2">
      <c r="B32" t="s">
        <v>86</v>
      </c>
    </row>
    <row r="33" spans="2:2" x14ac:dyDescent="0.2">
      <c r="B33" t="s">
        <v>95</v>
      </c>
    </row>
    <row r="34" spans="2:2" x14ac:dyDescent="0.2">
      <c r="B34" t="s">
        <v>96</v>
      </c>
    </row>
    <row r="35" spans="2:2" x14ac:dyDescent="0.2">
      <c r="B35" t="s">
        <v>97</v>
      </c>
    </row>
    <row r="36" spans="2:2" x14ac:dyDescent="0.2">
      <c r="B36" t="s">
        <v>91</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3"/>
  <sheetViews>
    <sheetView workbookViewId="0">
      <selection activeCell="K18" sqref="K18"/>
    </sheetView>
  </sheetViews>
  <sheetFormatPr defaultRowHeight="12.75" x14ac:dyDescent="0.2"/>
  <cols>
    <col min="2" max="2" width="26" customWidth="1"/>
    <col min="3" max="3" width="11.85546875" customWidth="1"/>
  </cols>
  <sheetData>
    <row r="2" spans="2:5" x14ac:dyDescent="0.2">
      <c r="B2" s="16" t="s">
        <v>39</v>
      </c>
    </row>
    <row r="3" spans="2:5" ht="13.5" thickBot="1" x14ac:dyDescent="0.25"/>
    <row r="4" spans="2:5" ht="32.25" thickBot="1" x14ac:dyDescent="0.3">
      <c r="B4" s="32" t="s">
        <v>24</v>
      </c>
      <c r="C4" s="31" t="s">
        <v>43</v>
      </c>
      <c r="D4" s="22"/>
    </row>
    <row r="5" spans="2:5" ht="15" x14ac:dyDescent="0.2">
      <c r="B5" s="33" t="s">
        <v>41</v>
      </c>
      <c r="C5" s="26">
        <f>'Ex 1 - Dry Ballast UnShunt'!I10</f>
        <v>2.0437506165105406</v>
      </c>
    </row>
    <row r="6" spans="2:5" ht="15" x14ac:dyDescent="0.2">
      <c r="B6" s="33" t="s">
        <v>42</v>
      </c>
      <c r="C6" s="26">
        <f>'Ex 1 - Wet Ballast UnShunt'!I10</f>
        <v>1.1207126822384994</v>
      </c>
    </row>
    <row r="7" spans="2:5" ht="6.75" customHeight="1" x14ac:dyDescent="0.2">
      <c r="B7" s="34"/>
      <c r="C7" s="27"/>
    </row>
    <row r="8" spans="2:5" ht="15" x14ac:dyDescent="0.2">
      <c r="B8" s="35" t="s">
        <v>40</v>
      </c>
      <c r="C8" s="28">
        <f>AVERAGE(C6,C10)</f>
        <v>0.85811055220494725</v>
      </c>
    </row>
    <row r="9" spans="2:5" ht="6.75" customHeight="1" x14ac:dyDescent="0.2">
      <c r="B9" s="36"/>
      <c r="C9" s="29"/>
    </row>
    <row r="10" spans="2:5" ht="15" x14ac:dyDescent="0.2">
      <c r="B10" s="33" t="s">
        <v>23</v>
      </c>
      <c r="C10" s="26">
        <f>'Ex 1 - Dry Ballast Shunted'!I10</f>
        <v>0.59550842217139499</v>
      </c>
    </row>
    <row r="11" spans="2:5" ht="15" x14ac:dyDescent="0.2">
      <c r="B11" s="33" t="s">
        <v>22</v>
      </c>
      <c r="C11" s="26">
        <f>'Ex 1 - Wet Ballast Shunted'!I10</f>
        <v>0.36440734338029795</v>
      </c>
    </row>
    <row r="12" spans="2:5" ht="15.75" thickBot="1" x14ac:dyDescent="0.25">
      <c r="B12" s="37" t="s">
        <v>25</v>
      </c>
      <c r="C12" s="30">
        <v>0</v>
      </c>
    </row>
    <row r="14" spans="2:5" ht="15" x14ac:dyDescent="0.2">
      <c r="B14" s="38" t="s">
        <v>50</v>
      </c>
      <c r="E14" s="38"/>
    </row>
    <row r="15" spans="2:5" ht="15" x14ac:dyDescent="0.2">
      <c r="B15" s="38" t="s">
        <v>51</v>
      </c>
      <c r="E15" s="38"/>
    </row>
    <row r="16" spans="2:5" ht="15" x14ac:dyDescent="0.2">
      <c r="B16" s="38" t="s">
        <v>52</v>
      </c>
      <c r="E16" s="38"/>
    </row>
    <row r="17" spans="2:2" ht="12" customHeight="1" x14ac:dyDescent="0.2"/>
    <row r="18" spans="2:2" ht="15" x14ac:dyDescent="0.2">
      <c r="B18" s="38" t="s">
        <v>44</v>
      </c>
    </row>
    <row r="19" spans="2:2" ht="15" x14ac:dyDescent="0.2">
      <c r="B19" s="38" t="s">
        <v>45</v>
      </c>
    </row>
    <row r="21" spans="2:2" ht="15" x14ac:dyDescent="0.2">
      <c r="B21" s="38" t="s">
        <v>98</v>
      </c>
    </row>
    <row r="23" spans="2:2" ht="15" x14ac:dyDescent="0.2">
      <c r="B23" s="38" t="s">
        <v>99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5"/>
  <sheetViews>
    <sheetView topLeftCell="A12" zoomScaleNormal="100" workbookViewId="0">
      <selection activeCell="B38" sqref="B38"/>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5703125" customWidth="1"/>
    <col min="9" max="9" width="12.42578125" bestFit="1" customWidth="1"/>
  </cols>
  <sheetData>
    <row r="2" spans="2:10" ht="23.25" x14ac:dyDescent="0.2">
      <c r="B2" s="6" t="s">
        <v>63</v>
      </c>
    </row>
    <row r="4" spans="2:10" ht="15" x14ac:dyDescent="0.2">
      <c r="B4" s="4" t="s">
        <v>6</v>
      </c>
    </row>
    <row r="5" spans="2:10" ht="15" x14ac:dyDescent="0.2">
      <c r="B5" s="4" t="s">
        <v>7</v>
      </c>
    </row>
    <row r="7" spans="2:10" ht="15" x14ac:dyDescent="0.2">
      <c r="B7" s="13" t="s">
        <v>0</v>
      </c>
      <c r="G7" s="17" t="s">
        <v>21</v>
      </c>
    </row>
    <row r="8" spans="2:10" ht="15.75" thickBot="1" x14ac:dyDescent="0.25">
      <c r="B8" s="1">
        <v>1.84E-2</v>
      </c>
      <c r="C8" s="39" t="s">
        <v>1</v>
      </c>
      <c r="D8" s="40"/>
    </row>
    <row r="9" spans="2:10" ht="15.75" thickTop="1" x14ac:dyDescent="0.2">
      <c r="B9" s="1">
        <v>3</v>
      </c>
      <c r="C9" s="39" t="s">
        <v>2</v>
      </c>
      <c r="D9" s="40"/>
      <c r="H9" s="16" t="s">
        <v>18</v>
      </c>
      <c r="I9" s="20" t="s">
        <v>19</v>
      </c>
    </row>
    <row r="10" spans="2:10" ht="15.75" thickBot="1" x14ac:dyDescent="0.25">
      <c r="B10" s="4"/>
      <c r="C10" s="4"/>
      <c r="G10" s="16" t="s">
        <v>14</v>
      </c>
      <c r="H10" s="3">
        <v>0.25</v>
      </c>
      <c r="I10" s="21">
        <f>(1/H10)/(1/H$12)*I$12</f>
        <v>1.1207126822384994</v>
      </c>
    </row>
    <row r="11" spans="2:10" ht="15.75" thickTop="1" x14ac:dyDescent="0.2">
      <c r="B11" s="13" t="s">
        <v>3</v>
      </c>
      <c r="G11" s="16" t="s">
        <v>15</v>
      </c>
      <c r="H11" s="3">
        <v>9999999999</v>
      </c>
      <c r="I11" s="5">
        <f>(1/H11)/(1/H$12)*I$12</f>
        <v>2.8017817058764265E-11</v>
      </c>
    </row>
    <row r="12" spans="2:10" ht="15" x14ac:dyDescent="0.2">
      <c r="B12" s="5">
        <f>SQRT(B8/B9)</f>
        <v>7.8315600829804877E-2</v>
      </c>
      <c r="C12" s="4" t="s">
        <v>4</v>
      </c>
      <c r="F12" s="5"/>
      <c r="G12" s="16" t="s">
        <v>16</v>
      </c>
      <c r="H12">
        <f>1/(1/H10+1/H11)</f>
        <v>0.24999999999375</v>
      </c>
      <c r="I12" s="5">
        <f>D16</f>
        <v>1.1207126822665172</v>
      </c>
    </row>
    <row r="13" spans="2:10" ht="15" x14ac:dyDescent="0.2">
      <c r="B13" s="5">
        <f>SQRT(B8*B9)</f>
        <v>0.2349468024894146</v>
      </c>
      <c r="C13" s="4" t="s">
        <v>5</v>
      </c>
      <c r="F13" s="5"/>
    </row>
    <row r="14" spans="2:10" ht="27" customHeight="1" x14ac:dyDescent="0.2">
      <c r="B14" s="14" t="s">
        <v>8</v>
      </c>
      <c r="C14" s="14" t="s">
        <v>53</v>
      </c>
      <c r="D14" s="14" t="s">
        <v>9</v>
      </c>
      <c r="E14" s="15" t="s">
        <v>12</v>
      </c>
      <c r="F14" s="43"/>
      <c r="G14" s="16" t="s">
        <v>20</v>
      </c>
      <c r="I14" s="43"/>
      <c r="J14" s="43"/>
    </row>
    <row r="15" spans="2:10" ht="15" x14ac:dyDescent="0.2">
      <c r="B15" s="8">
        <v>23000</v>
      </c>
      <c r="C15" s="9">
        <f>C16 * COSH($B$12 *B15 / 1000) + (D16) * $B$13 * SINH($B$12 * B15/ 1000)</f>
        <v>1.6474127526167459</v>
      </c>
      <c r="D15" s="9">
        <f>C16 / $B$13 * SINH($B$12 *B15 / 1000) +( D16) * COSH($B$12 * B15 / 1000)</f>
        <v>7</v>
      </c>
      <c r="G15" s="16" t="s">
        <v>67</v>
      </c>
    </row>
    <row r="16" spans="2:10" ht="15" x14ac:dyDescent="0.2">
      <c r="B16" s="10"/>
      <c r="C16" s="11">
        <v>0.28017817055962485</v>
      </c>
      <c r="D16" s="9">
        <f>C16/E16</f>
        <v>1.1207126822665172</v>
      </c>
      <c r="E16" s="19">
        <f>H12</f>
        <v>0.24999999999375</v>
      </c>
      <c r="F16" t="s">
        <v>10</v>
      </c>
      <c r="H16" s="5"/>
    </row>
    <row r="18" spans="2:3" x14ac:dyDescent="0.2">
      <c r="B18" s="12" t="s">
        <v>11</v>
      </c>
    </row>
    <row r="19" spans="2:3" x14ac:dyDescent="0.2">
      <c r="B19" s="12" t="s">
        <v>55</v>
      </c>
    </row>
    <row r="21" spans="2:3" x14ac:dyDescent="0.2">
      <c r="B21" s="131" t="s">
        <v>47</v>
      </c>
      <c r="C21" s="131"/>
    </row>
    <row r="22" spans="2:3" x14ac:dyDescent="0.2">
      <c r="B22" s="132" t="s">
        <v>48</v>
      </c>
      <c r="C22" s="132"/>
    </row>
    <row r="23" spans="2:3" x14ac:dyDescent="0.2">
      <c r="B23" s="132" t="s">
        <v>49</v>
      </c>
      <c r="C23" s="132"/>
    </row>
    <row r="25" spans="2:3" x14ac:dyDescent="0.2">
      <c r="B25" t="s">
        <v>54</v>
      </c>
    </row>
    <row r="27" spans="2:3" x14ac:dyDescent="0.2">
      <c r="B27" s="2" t="s">
        <v>60</v>
      </c>
      <c r="C27" s="2"/>
    </row>
    <row r="28" spans="2:3" x14ac:dyDescent="0.2">
      <c r="B28" t="s">
        <v>75</v>
      </c>
    </row>
    <row r="29" spans="2:3" x14ac:dyDescent="0.2">
      <c r="B29" t="s">
        <v>57</v>
      </c>
    </row>
    <row r="30" spans="2:3" x14ac:dyDescent="0.2">
      <c r="B30" t="s">
        <v>61</v>
      </c>
    </row>
    <row r="31" spans="2:3" x14ac:dyDescent="0.2">
      <c r="B31" t="s">
        <v>88</v>
      </c>
    </row>
    <row r="32" spans="2:3" x14ac:dyDescent="0.2">
      <c r="B32" t="s">
        <v>56</v>
      </c>
    </row>
    <row r="33" spans="2:2" x14ac:dyDescent="0.2">
      <c r="B33" t="s">
        <v>76</v>
      </c>
    </row>
    <row r="34" spans="2:2" x14ac:dyDescent="0.2">
      <c r="B34" t="s">
        <v>58</v>
      </c>
    </row>
    <row r="35" spans="2:2" x14ac:dyDescent="0.2">
      <c r="B35" t="s">
        <v>105</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9"/>
  <sheetViews>
    <sheetView topLeftCell="A10" zoomScaleNormal="100" workbookViewId="0">
      <selection activeCell="B27" sqref="B27"/>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5703125" customWidth="1"/>
    <col min="9" max="9" width="12.42578125" bestFit="1" customWidth="1"/>
  </cols>
  <sheetData>
    <row r="2" spans="2:10" ht="23.25" x14ac:dyDescent="0.2">
      <c r="B2" s="6" t="s">
        <v>64</v>
      </c>
    </row>
    <row r="4" spans="2:10" ht="15" x14ac:dyDescent="0.2">
      <c r="B4" s="4" t="s">
        <v>6</v>
      </c>
    </row>
    <row r="5" spans="2:10" ht="15" x14ac:dyDescent="0.2">
      <c r="B5" s="4" t="s">
        <v>7</v>
      </c>
    </row>
    <row r="7" spans="2:10" ht="15" x14ac:dyDescent="0.2">
      <c r="B7" s="13" t="s">
        <v>0</v>
      </c>
      <c r="G7" s="17" t="s">
        <v>17</v>
      </c>
    </row>
    <row r="8" spans="2:10" ht="15.75" thickBot="1" x14ac:dyDescent="0.25">
      <c r="B8" s="1">
        <v>1.84E-2</v>
      </c>
      <c r="C8" s="39" t="s">
        <v>1</v>
      </c>
      <c r="D8" s="40"/>
    </row>
    <row r="9" spans="2:10" ht="15.75" thickTop="1" x14ac:dyDescent="0.2">
      <c r="B9" s="1">
        <v>3</v>
      </c>
      <c r="C9" s="39" t="s">
        <v>2</v>
      </c>
      <c r="D9" s="40"/>
      <c r="H9" s="16" t="s">
        <v>18</v>
      </c>
      <c r="I9" s="20" t="s">
        <v>19</v>
      </c>
    </row>
    <row r="10" spans="2:10" ht="15.75" thickBot="1" x14ac:dyDescent="0.25">
      <c r="B10" s="4"/>
      <c r="C10" s="4"/>
      <c r="G10" s="16" t="s">
        <v>14</v>
      </c>
      <c r="H10" s="3">
        <v>0.25</v>
      </c>
      <c r="I10" s="21">
        <f>(1/H10)/(1/H$12)*I$12</f>
        <v>0.36440734338029795</v>
      </c>
    </row>
    <row r="11" spans="2:10" ht="15.75" thickTop="1" x14ac:dyDescent="0.2">
      <c r="B11" s="13" t="s">
        <v>3</v>
      </c>
      <c r="G11" s="16" t="s">
        <v>15</v>
      </c>
      <c r="H11" s="3">
        <v>0.06</v>
      </c>
      <c r="I11" s="5">
        <f>(1/H11)/(1/H$12)*I$12</f>
        <v>1.5183639307512415</v>
      </c>
    </row>
    <row r="12" spans="2:10" ht="15" x14ac:dyDescent="0.2">
      <c r="B12" s="5">
        <f>SQRT(B8/B9)</f>
        <v>7.8315600829804877E-2</v>
      </c>
      <c r="C12" s="4" t="s">
        <v>4</v>
      </c>
      <c r="F12" s="5"/>
      <c r="G12" s="16" t="s">
        <v>16</v>
      </c>
      <c r="H12">
        <f>1/(1/H10+1/H11)</f>
        <v>4.8387096774193547E-2</v>
      </c>
      <c r="I12" s="5">
        <f>D16</f>
        <v>1.8827712741315394</v>
      </c>
    </row>
    <row r="13" spans="2:10" ht="15" x14ac:dyDescent="0.2">
      <c r="B13" s="5">
        <f>SQRT(B8*B9)</f>
        <v>0.2349468024894146</v>
      </c>
      <c r="C13" s="4" t="s">
        <v>5</v>
      </c>
      <c r="F13" s="5"/>
    </row>
    <row r="14" spans="2:10" ht="27" customHeight="1" x14ac:dyDescent="0.2">
      <c r="B14" s="14" t="s">
        <v>8</v>
      </c>
      <c r="C14" s="14" t="s">
        <v>53</v>
      </c>
      <c r="D14" s="14" t="s">
        <v>9</v>
      </c>
      <c r="E14" s="15" t="s">
        <v>12</v>
      </c>
      <c r="F14" s="43"/>
      <c r="G14" s="16" t="s">
        <v>20</v>
      </c>
      <c r="I14" s="43"/>
      <c r="J14" s="43"/>
    </row>
    <row r="15" spans="2:10" ht="15" x14ac:dyDescent="0.2">
      <c r="B15" s="8">
        <v>23000</v>
      </c>
      <c r="C15" s="9">
        <f>C16 * COSH($B$12 *B15 / 1000) + (D16) * $B$13 * SINH($B$12 * B15/ 1000)</f>
        <v>1.5866395485654532</v>
      </c>
      <c r="D15" s="9">
        <f>C16 / $B$13 * SINH($B$12 *B15 / 1000) +( D16) * COSH($B$12 * B15 / 1000)</f>
        <v>7</v>
      </c>
    </row>
    <row r="16" spans="2:10" ht="15" x14ac:dyDescent="0.2">
      <c r="B16" s="10"/>
      <c r="C16" s="11">
        <v>9.1101835845074489E-2</v>
      </c>
      <c r="D16" s="9">
        <f>C16/E16</f>
        <v>1.8827712741315394</v>
      </c>
      <c r="E16" s="19">
        <f>H12</f>
        <v>4.8387096774193547E-2</v>
      </c>
      <c r="F16" t="s">
        <v>73</v>
      </c>
      <c r="G16" s="24" t="s">
        <v>69</v>
      </c>
      <c r="H16" s="5"/>
    </row>
    <row r="17" spans="2:7" x14ac:dyDescent="0.2">
      <c r="G17" s="24" t="s">
        <v>26</v>
      </c>
    </row>
    <row r="18" spans="2:7" x14ac:dyDescent="0.2">
      <c r="B18" s="12" t="s">
        <v>11</v>
      </c>
      <c r="G18" s="24"/>
    </row>
    <row r="19" spans="2:7" x14ac:dyDescent="0.2">
      <c r="B19" s="12" t="s">
        <v>55</v>
      </c>
      <c r="G19" s="24" t="s">
        <v>70</v>
      </c>
    </row>
    <row r="21" spans="2:7" x14ac:dyDescent="0.2">
      <c r="B21" s="131" t="s">
        <v>47</v>
      </c>
      <c r="C21" s="131"/>
    </row>
    <row r="22" spans="2:7" x14ac:dyDescent="0.2">
      <c r="B22" s="132" t="s">
        <v>48</v>
      </c>
      <c r="C22" s="132"/>
    </row>
    <row r="23" spans="2:7" x14ac:dyDescent="0.2">
      <c r="B23" s="132" t="s">
        <v>49</v>
      </c>
      <c r="C23" s="132"/>
    </row>
    <row r="25" spans="2:7" x14ac:dyDescent="0.2">
      <c r="B25" t="s">
        <v>54</v>
      </c>
    </row>
    <row r="27" spans="2:7" x14ac:dyDescent="0.2">
      <c r="B27" s="2" t="s">
        <v>60</v>
      </c>
      <c r="C27" s="2"/>
    </row>
    <row r="28" spans="2:7" x14ac:dyDescent="0.2">
      <c r="B28" t="s">
        <v>68</v>
      </c>
    </row>
    <row r="29" spans="2:7" x14ac:dyDescent="0.2">
      <c r="B29" t="s">
        <v>71</v>
      </c>
    </row>
    <row r="30" spans="2:7" x14ac:dyDescent="0.2">
      <c r="B30" t="s">
        <v>72</v>
      </c>
    </row>
    <row r="31" spans="2:7" x14ac:dyDescent="0.2">
      <c r="B31" t="s">
        <v>74</v>
      </c>
    </row>
    <row r="32" spans="2:7" x14ac:dyDescent="0.2">
      <c r="B32" t="s">
        <v>78</v>
      </c>
    </row>
    <row r="33" spans="2:2" x14ac:dyDescent="0.2">
      <c r="B33" t="s">
        <v>79</v>
      </c>
    </row>
    <row r="34" spans="2:2" x14ac:dyDescent="0.2">
      <c r="B34" t="s">
        <v>61</v>
      </c>
    </row>
    <row r="35" spans="2:2" x14ac:dyDescent="0.2">
      <c r="B35" t="s">
        <v>87</v>
      </c>
    </row>
    <row r="36" spans="2:2" x14ac:dyDescent="0.2">
      <c r="B36" t="s">
        <v>80</v>
      </c>
    </row>
    <row r="37" spans="2:2" x14ac:dyDescent="0.2">
      <c r="B37" t="s">
        <v>81</v>
      </c>
    </row>
    <row r="38" spans="2:2" x14ac:dyDescent="0.2">
      <c r="B38" t="s">
        <v>82</v>
      </c>
    </row>
    <row r="39" spans="2:2" x14ac:dyDescent="0.2">
      <c r="B39" t="s">
        <v>77</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5"/>
  <sheetViews>
    <sheetView zoomScaleNormal="100" workbookViewId="0">
      <selection activeCell="B27" sqref="B27"/>
    </sheetView>
  </sheetViews>
  <sheetFormatPr defaultColWidth="11.5703125" defaultRowHeight="12.75" x14ac:dyDescent="0.2"/>
  <cols>
    <col min="2" max="2" width="12.28515625" customWidth="1"/>
    <col min="3" max="3" width="33.140625" customWidth="1"/>
    <col min="4" max="4" width="33.28515625" customWidth="1"/>
    <col min="5" max="5" width="11.140625" customWidth="1"/>
    <col min="6" max="6" width="15.7109375" customWidth="1"/>
    <col min="8" max="8" width="12.85546875" customWidth="1"/>
  </cols>
  <sheetData>
    <row r="2" spans="2:10" ht="23.25" x14ac:dyDescent="0.2">
      <c r="B2" s="6" t="s">
        <v>65</v>
      </c>
    </row>
    <row r="3" spans="2:10" ht="12.75" customHeight="1" x14ac:dyDescent="0.2">
      <c r="B3" s="6"/>
    </row>
    <row r="4" spans="2:10" ht="12.75" customHeight="1" x14ac:dyDescent="0.2">
      <c r="B4" s="4" t="s">
        <v>6</v>
      </c>
    </row>
    <row r="5" spans="2:10" ht="12.75" customHeight="1" x14ac:dyDescent="0.2">
      <c r="B5" s="4" t="s">
        <v>7</v>
      </c>
    </row>
    <row r="7" spans="2:10" ht="15" x14ac:dyDescent="0.2">
      <c r="B7" s="13" t="s">
        <v>0</v>
      </c>
      <c r="G7" s="17" t="s">
        <v>21</v>
      </c>
    </row>
    <row r="8" spans="2:10" ht="15" x14ac:dyDescent="0.2">
      <c r="B8" s="1">
        <v>1.84E-2</v>
      </c>
      <c r="C8" s="39" t="s">
        <v>1</v>
      </c>
      <c r="D8" s="40"/>
    </row>
    <row r="9" spans="2:10" ht="15" x14ac:dyDescent="0.2">
      <c r="B9" s="1">
        <v>15</v>
      </c>
      <c r="C9" s="39" t="s">
        <v>13</v>
      </c>
      <c r="D9" s="40"/>
      <c r="H9" s="16" t="s">
        <v>18</v>
      </c>
      <c r="I9" s="18" t="s">
        <v>19</v>
      </c>
    </row>
    <row r="10" spans="2:10" ht="15" x14ac:dyDescent="0.2">
      <c r="B10" s="4"/>
      <c r="C10" s="4"/>
      <c r="G10" s="16" t="s">
        <v>14</v>
      </c>
      <c r="H10" s="3">
        <v>0.25</v>
      </c>
      <c r="I10" s="5">
        <f>(1/H10)/(1/H$12)*I$12</f>
        <v>3.9580679895822994</v>
      </c>
    </row>
    <row r="11" spans="2:10" ht="15" x14ac:dyDescent="0.2">
      <c r="B11" s="13" t="s">
        <v>3</v>
      </c>
      <c r="G11" s="16" t="s">
        <v>15</v>
      </c>
      <c r="H11" s="3">
        <v>9999999999</v>
      </c>
      <c r="I11" s="5">
        <f>(1/H11)/(1/H$12)*I$12</f>
        <v>9.8951699749452644E-11</v>
      </c>
    </row>
    <row r="12" spans="2:10" ht="15" x14ac:dyDescent="0.2">
      <c r="B12" s="5">
        <f>SQRT(B8/B9)</f>
        <v>3.5023801430836526E-2</v>
      </c>
      <c r="C12" s="4" t="s">
        <v>4</v>
      </c>
      <c r="F12" s="5"/>
      <c r="G12" s="16" t="s">
        <v>16</v>
      </c>
      <c r="H12">
        <f>1/(1/H10+1/H11)</f>
        <v>0.24999999999375</v>
      </c>
      <c r="I12" s="5">
        <f>D16</f>
        <v>3.958067989681251</v>
      </c>
    </row>
    <row r="13" spans="2:10" ht="15" x14ac:dyDescent="0.2">
      <c r="B13" s="5">
        <f>SQRT(B8*B9)</f>
        <v>0.52535702146254792</v>
      </c>
      <c r="C13" s="4" t="s">
        <v>5</v>
      </c>
      <c r="F13" s="5"/>
    </row>
    <row r="14" spans="2:10" ht="27" customHeight="1" x14ac:dyDescent="0.2">
      <c r="B14" s="14" t="s">
        <v>8</v>
      </c>
      <c r="C14" s="14" t="s">
        <v>53</v>
      </c>
      <c r="D14" s="14" t="s">
        <v>9</v>
      </c>
      <c r="E14" s="15" t="s">
        <v>12</v>
      </c>
      <c r="F14" s="43"/>
      <c r="G14" s="16" t="s">
        <v>20</v>
      </c>
      <c r="I14" s="43"/>
      <c r="J14" s="43"/>
    </row>
    <row r="15" spans="2:10" ht="15" x14ac:dyDescent="0.2">
      <c r="B15" s="8">
        <v>23000</v>
      </c>
      <c r="C15" s="9">
        <f>C16 * COSH($B$12 *B15 / 1000) + (D16) * $B$13 * SINH($B$12 * B15/ 1000)</f>
        <v>3.1904928268083417</v>
      </c>
      <c r="D15" s="9">
        <f>C16 / $B$13 * SINH($B$12 *B15 / 1000) +( D16) * COSH($B$12 * B15 / 1000)</f>
        <v>7</v>
      </c>
      <c r="G15" s="16" t="s">
        <v>67</v>
      </c>
    </row>
    <row r="16" spans="2:10" ht="15" x14ac:dyDescent="0.2">
      <c r="B16" s="10"/>
      <c r="C16" s="11">
        <v>0.98951699739557486</v>
      </c>
      <c r="D16" s="9">
        <f>C16/E16</f>
        <v>3.958067989681251</v>
      </c>
      <c r="E16" s="19">
        <f>H12</f>
        <v>0.24999999999375</v>
      </c>
      <c r="F16" t="s">
        <v>10</v>
      </c>
      <c r="H16" s="5"/>
    </row>
    <row r="18" spans="2:3" x14ac:dyDescent="0.2">
      <c r="B18" s="12" t="s">
        <v>11</v>
      </c>
    </row>
    <row r="19" spans="2:3" x14ac:dyDescent="0.2">
      <c r="B19" s="12" t="s">
        <v>55</v>
      </c>
    </row>
    <row r="21" spans="2:3" x14ac:dyDescent="0.2">
      <c r="B21" s="131" t="s">
        <v>47</v>
      </c>
      <c r="C21" s="131"/>
    </row>
    <row r="22" spans="2:3" x14ac:dyDescent="0.2">
      <c r="B22" s="132" t="s">
        <v>48</v>
      </c>
      <c r="C22" s="132"/>
    </row>
    <row r="23" spans="2:3" x14ac:dyDescent="0.2">
      <c r="B23" s="132" t="s">
        <v>49</v>
      </c>
      <c r="C23" s="132"/>
    </row>
    <row r="25" spans="2:3" x14ac:dyDescent="0.2">
      <c r="B25" t="s">
        <v>54</v>
      </c>
    </row>
    <row r="27" spans="2:3" x14ac:dyDescent="0.2">
      <c r="B27" s="2" t="s">
        <v>60</v>
      </c>
      <c r="C27" s="3"/>
    </row>
    <row r="28" spans="2:3" x14ac:dyDescent="0.2">
      <c r="B28" t="s">
        <v>83</v>
      </c>
    </row>
    <row r="29" spans="2:3" x14ac:dyDescent="0.2">
      <c r="B29" t="s">
        <v>78</v>
      </c>
    </row>
    <row r="30" spans="2:3" x14ac:dyDescent="0.2">
      <c r="B30" t="s">
        <v>84</v>
      </c>
    </row>
    <row r="31" spans="2:3" x14ac:dyDescent="0.2">
      <c r="B31" t="s">
        <v>85</v>
      </c>
    </row>
    <row r="32" spans="2:3" x14ac:dyDescent="0.2">
      <c r="B32" t="s">
        <v>101</v>
      </c>
    </row>
    <row r="33" spans="2:2" x14ac:dyDescent="0.2">
      <c r="B33" t="s">
        <v>106</v>
      </c>
    </row>
    <row r="34" spans="2:2" x14ac:dyDescent="0.2">
      <c r="B34" t="s">
        <v>107</v>
      </c>
    </row>
    <row r="35" spans="2:2" x14ac:dyDescent="0.2">
      <c r="B35" t="s">
        <v>108</v>
      </c>
    </row>
  </sheetData>
  <sheetProtection selectLockedCells="1" selectUnlockedCells="1"/>
  <mergeCells count="3">
    <mergeCell ref="B21:C21"/>
    <mergeCell ref="B22:C22"/>
    <mergeCell ref="B23:C23"/>
  </mergeCells>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 THIS WORKBOOK</vt:lpstr>
      <vt:lpstr>Ex 1 - Wet Ballast UnShunt</vt:lpstr>
      <vt:lpstr>Ex 1 - Wet Ballast Shunted</vt:lpstr>
      <vt:lpstr>Ex 1 - Dry Ballast UnShunt</vt:lpstr>
      <vt:lpstr>Ex 1 - Dry Ballast Shunted</vt:lpstr>
      <vt:lpstr>Ex 1 - Thresholds</vt:lpstr>
      <vt:lpstr>Ex 1 SENS - Wet Ballast UnShunt</vt:lpstr>
      <vt:lpstr>Ex 1 SENS - Wet Ballast Shunted</vt:lpstr>
      <vt:lpstr>Ex 1 SENS - Dry Ballast UnShunt</vt:lpstr>
      <vt:lpstr>Ex 1 SENS - Dry Ballast Shunted</vt:lpstr>
      <vt:lpstr>Ex 1 SENS - Thresholds</vt:lpstr>
      <vt:lpstr>Ex 2 - 23000 Multi-Part</vt:lpstr>
      <vt:lpstr>Ex 3- JLess Wet Ballast Noshunt</vt:lpstr>
      <vt:lpstr>Ex 3- JLess Wet Ballast SHUNT</vt:lpstr>
      <vt:lpstr>FUTURE-3 Ohm Jless SH80pct near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TEMS</cp:lastModifiedBy>
  <dcterms:created xsi:type="dcterms:W3CDTF">2020-03-29T02:50:24Z</dcterms:created>
  <dcterms:modified xsi:type="dcterms:W3CDTF">2020-04-22T22:14:06Z</dcterms:modified>
</cp:coreProperties>
</file>